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<sst xmlns="http://schemas.openxmlformats.org/spreadsheetml/2006/main" count="2450" uniqueCount="223">
  <si>
    <t>PEMERINTAH KOTA PADANG PANJANG</t>
  </si>
  <si>
    <t>LAPORAN RINCIAN  REALISASI ANGGARAN MENURUT PEMERINTAH DAERAH, ORGANISASI, PENDAPATAN BELANJA DAN PEMBIAYAAN</t>
  </si>
  <si>
    <t>TAHUN ANGGARAN 2022</t>
  </si>
  <si>
    <t>Organisasi</t>
  </si>
  <si>
    <t>:</t>
  </si>
  <si>
    <t>2.12.0.00.0.00.01.00  DINAS KEPENDUDUKAN DAN PENCATATAN SIPIL</t>
  </si>
  <si>
    <t xml:space="preserve">Periode </t>
  </si>
  <si>
    <t>DSEMBER 2022</t>
  </si>
  <si>
    <t xml:space="preserve"> </t>
  </si>
  <si>
    <t>Kode Rekening</t>
  </si>
  <si>
    <t>Uraian</t>
  </si>
  <si>
    <t xml:space="preserve">JUMLAH ANGGARAN </t>
  </si>
  <si>
    <t>JUMLAH ANGGARAN BELANJA</t>
  </si>
  <si>
    <t>REALIASASI SP2D</t>
  </si>
  <si>
    <t>REALISASI ANGGARAN BELANJA</t>
  </si>
  <si>
    <t>%</t>
  </si>
  <si>
    <t>BERTAMBAH BERKURANG</t>
  </si>
  <si>
    <t>Pegawai</t>
  </si>
  <si>
    <t>Barang dan</t>
  </si>
  <si>
    <t>Modal</t>
  </si>
  <si>
    <t>Total</t>
  </si>
  <si>
    <t>REALISASI</t>
  </si>
  <si>
    <t>Jasa</t>
  </si>
  <si>
    <t>6=3+4+5</t>
  </si>
  <si>
    <t>10=8+9+10</t>
  </si>
  <si>
    <t>12=10-6</t>
  </si>
  <si>
    <t>2</t>
  </si>
  <si>
    <t>12</t>
  </si>
  <si>
    <t>URUSAN PEMERINTAHAN BIDANG ADMINISTRASI KEPENDUDUKAN DAN PENCATATAN SIPIL</t>
  </si>
  <si>
    <t>01</t>
  </si>
  <si>
    <t>PROGRAM PENUNJANG URUSAN PEMERINTAHAN DAERAH KABUPATEN /KOTA</t>
  </si>
  <si>
    <t>Perencanaan, Penganggaran, dan Evaluasi Kinerja Perangkat Daerah</t>
  </si>
  <si>
    <t>06</t>
  </si>
  <si>
    <t> Koordinasi dan Penyusunan Laporan Capaian Kinerja dan Ikhtisar Realisasi Kinerja SKPD</t>
  </si>
  <si>
    <t>5</t>
  </si>
  <si>
    <t>1</t>
  </si>
  <si>
    <t>02</t>
  </si>
  <si>
    <t>Belanja Barang dan Jasa</t>
  </si>
  <si>
    <t>0026</t>
  </si>
  <si>
    <t>Belanja Alat/Bahan untuk Kegiatan Kantor-Bahan Cetak</t>
  </si>
  <si>
    <t xml:space="preserve">
Administrasi Keuangan Perangkat Daerah
Administrasi Keuangan Perangkat Daerah
</t>
  </si>
  <si>
    <t>Penyediaan Gaji dan Tunjangan ASN</t>
  </si>
  <si>
    <t>Belanja Pegawai</t>
  </si>
  <si>
    <t>Belanja Gaji dan Tunjangan ASN</t>
  </si>
  <si>
    <t>00001</t>
  </si>
  <si>
    <t xml:space="preserve">Belanja Gaji Pokok PNS </t>
  </si>
  <si>
    <t>Belanja Tunjangan Keluarga PNS</t>
  </si>
  <si>
    <t>03</t>
  </si>
  <si>
    <t>Belanja Tunjangan Jabatan PNS</t>
  </si>
  <si>
    <t>05</t>
  </si>
  <si>
    <t>Belanja Tunjangan Umum Fungsional PNS</t>
  </si>
  <si>
    <t>Belanja Tunjangan Beras PNS</t>
  </si>
  <si>
    <t>07</t>
  </si>
  <si>
    <t>Belanja Tunjangan PPh/Tunjangan Khusus PNS</t>
  </si>
  <si>
    <t>08</t>
  </si>
  <si>
    <t>Belanja Pembulatan Gaji PNS PNS</t>
  </si>
  <si>
    <t>09</t>
  </si>
  <si>
    <t>Belanja Iuran Jaminan Kesehatan PNS</t>
  </si>
  <si>
    <t>10</t>
  </si>
  <si>
    <t>Belanja Iuran Jaminan Kecelakaan Kerja PNS</t>
  </si>
  <si>
    <t>11</t>
  </si>
  <si>
    <t>Belanja Iuran Jaminan Kematian PNS</t>
  </si>
  <si>
    <t xml:space="preserve">Belanja Tambahan Penghasilan ASN </t>
  </si>
  <si>
    <t>Tambahan Penghasilan berdasarkan Beban Kerja PNS</t>
  </si>
  <si>
    <t> Koordinasi dan Penyusunan Laporan Keuangan Akhir Tahun SKPD</t>
  </si>
  <si>
    <t>Koordinasi dan Penyusunan Laporan Keuangan Bulanan/Triwulanan/Semesteran SKPD</t>
  </si>
  <si>
    <t>Penyusunan Pelaporan dan Analisis Prognosis Realisasi Anggaran</t>
  </si>
  <si>
    <t>Administrasi Umum Perangkat Daerah</t>
  </si>
  <si>
    <t>Penyediaan Komponen Instalasi Listrik/Penerangan Bangunan Kantor</t>
  </si>
  <si>
    <t xml:space="preserve">Belanja Barang Pakai Habis </t>
  </si>
  <si>
    <t>0031</t>
  </si>
  <si>
    <t xml:space="preserve">Belanja Alat/Bahan untuk Kegiatan Kantor-Alat Listrik </t>
  </si>
  <si>
    <t>04</t>
  </si>
  <si>
    <t xml:space="preserve"> Penyediaan Bahan Logistik Kantor
</t>
  </si>
  <si>
    <t>0024</t>
  </si>
  <si>
    <t xml:space="preserve">Belanja Alat/Bahan untuk Kegiatan Kantor-Alat Tulis Kantor </t>
  </si>
  <si>
    <t>0025</t>
  </si>
  <si>
    <t xml:space="preserve">Belanja Alat/Bahan untuk Kegiatan Kantor- Kertas dan Cover </t>
  </si>
  <si>
    <t xml:space="preserve">Belanja Alat/Bahan untuk Kegiatan Kantor- Bahan Cetak </t>
  </si>
  <si>
    <t>0027</t>
  </si>
  <si>
    <t xml:space="preserve">Belanja Alat/Bahan untuk Kegiatan Kantor-Benda Pos </t>
  </si>
  <si>
    <t>0029</t>
  </si>
  <si>
    <t xml:space="preserve">Belanja Alat/Bahan untuk Kegiatan Kantor-Bahan Komputer </t>
  </si>
  <si>
    <t>0030</t>
  </si>
  <si>
    <t xml:space="preserve">Belanja Alat/Bahan untuk Kegiatan Kantor-Perabot Kantor </t>
  </si>
  <si>
    <t>0036</t>
  </si>
  <si>
    <t xml:space="preserve">Belanja Alat/Bahan untuk Kegiatan Kantor-Alat/Bahan untuk Kegiatan Kantor Lainnya </t>
  </si>
  <si>
    <t>Penyediaan Barang Cetakan dan Penggandaan</t>
  </si>
  <si>
    <t>Penyelenggaraan Rapat Koordinasi dan Konsultasi SKPD</t>
  </si>
  <si>
    <t>0052</t>
  </si>
  <si>
    <t xml:space="preserve">Belanja Makanan dan Minuman Rapat </t>
  </si>
  <si>
    <t>0053</t>
  </si>
  <si>
    <t xml:space="preserve">Belanja Makanan dan Minuman Jamuan Tamu </t>
  </si>
  <si>
    <t xml:space="preserve">Belanja Perjalanan Dinas </t>
  </si>
  <si>
    <t xml:space="preserve">Belanja Perjalanan Dinas Dalam Negeri </t>
  </si>
  <si>
    <t>0001</t>
  </si>
  <si>
    <t xml:space="preserve">Belanja Perjalanan Dinas Biasa </t>
  </si>
  <si>
    <t xml:space="preserve">
Pengadaan Barang Milik Daerah Penunjang Urusan Pemerintah Daerah
</t>
  </si>
  <si>
    <t>Pengadaan Peralatan dan Mesin Lainnya</t>
  </si>
  <si>
    <t xml:space="preserve">Tambahan Penghasilan berdasarkan Pertimbangan Objektif Lainnya ASN </t>
  </si>
  <si>
    <t>0002</t>
  </si>
  <si>
    <t xml:space="preserve">Belanja Honorarium Pengadaan Barang/Jasa </t>
  </si>
  <si>
    <t>Belanja Modal</t>
  </si>
  <si>
    <t xml:space="preserve">Belanja Modal Peralatan dan Mesin </t>
  </si>
  <si>
    <t xml:space="preserve">Belanja Modal Alat Kantor dan Rumah Tangga </t>
  </si>
  <si>
    <t>Belanja Modal Alat Rumah Tangga</t>
  </si>
  <si>
    <t xml:space="preserve">Belanja Modal Mebel </t>
  </si>
  <si>
    <t>Belanja Modal Alat Laboratorium</t>
  </si>
  <si>
    <t>Belanja Modal Alat Laboratorium Fisika Nuklir/Elektronika</t>
  </si>
  <si>
    <t>0005</t>
  </si>
  <si>
    <t xml:space="preserve">Belanja Modal System/Power Supply </t>
  </si>
  <si>
    <t xml:space="preserve">Belanja Modal Komputer </t>
  </si>
  <si>
    <t>Belanja Modal Peralatan Komputer</t>
  </si>
  <si>
    <t>0003</t>
  </si>
  <si>
    <t xml:space="preserve">Belanja Modal Peralatan Personal Computer </t>
  </si>
  <si>
    <t>Penyediaan Jasa Penunjang Urusan Pemerintahan Daerah</t>
  </si>
  <si>
    <t>Penyediaan Jasa Komunikasi, Sumber Daya Air dan Listrik</t>
  </si>
  <si>
    <t>Belanja  Jasa</t>
  </si>
  <si>
    <t xml:space="preserve">Belanja Jasa Kantor </t>
  </si>
  <si>
    <t>0059</t>
  </si>
  <si>
    <t xml:space="preserve">Belanja Tagihan Telepon </t>
  </si>
  <si>
    <t>0060</t>
  </si>
  <si>
    <t xml:space="preserve">Belanja Tagihan Air </t>
  </si>
  <si>
    <t>0061</t>
  </si>
  <si>
    <t xml:space="preserve">Belanja Tagihan Listrik </t>
  </si>
  <si>
    <t>0063</t>
  </si>
  <si>
    <t xml:space="preserve">Belanja Kawat/Faksimili/Internet/TV Berlangganan </t>
  </si>
  <si>
    <t>Penyediaan Jasa Pelayanan Umum Kantor</t>
  </si>
  <si>
    <t>Belanja Jasa Kantor</t>
  </si>
  <si>
    <t xml:space="preserve">Belanja Jasa Tenaga Kebersihan </t>
  </si>
  <si>
    <t xml:space="preserve">Belanja Jasa Tenaga Keamanan </t>
  </si>
  <si>
    <t>0033</t>
  </si>
  <si>
    <t xml:space="preserve">Belanja Jasa Tenaga Supir </t>
  </si>
  <si>
    <t>Belanja Jasa Pembersihan, Pengendalian Hama, dan Fumigasi</t>
  </si>
  <si>
    <t xml:space="preserve">Belanja Iuran Jaminan/Asuransi </t>
  </si>
  <si>
    <t>0006</t>
  </si>
  <si>
    <t xml:space="preserve">Belanja Iuran Jaminan Kecelakaan Kerja bagi Non ASN </t>
  </si>
  <si>
    <t>0007</t>
  </si>
  <si>
    <t xml:space="preserve">Belanja Iuran Jaminan Kematian bagi Non ASN </t>
  </si>
  <si>
    <t xml:space="preserve">Pemeliharaan Barang Milik Daerah Penunjang Urusan Pemerintahan Daerah
</t>
  </si>
  <si>
    <t>Penyediaan Jasa Pemeliharaan, Biaya Pemeliharaan dan Pajak Kendaraan Perorangan Dinas atau Kendaraan Dinas Jabatan</t>
  </si>
  <si>
    <t>Belanja Barang</t>
  </si>
  <si>
    <t>Belanja Barang Pakai Habis</t>
  </si>
  <si>
    <t>0004</t>
  </si>
  <si>
    <t>Belanja Bahan Bakar dan pelumas</t>
  </si>
  <si>
    <t>Belanja Jasa</t>
  </si>
  <si>
    <t>0067</t>
  </si>
  <si>
    <t xml:space="preserve">Belanja Pembayaran Pajak, Bea, dan Perizinan </t>
  </si>
  <si>
    <t xml:space="preserve">Belanja Pemeliharaan </t>
  </si>
  <si>
    <t xml:space="preserve">Belanja Pemeliharaan Peralatan dan Mesin </t>
  </si>
  <si>
    <t>0035</t>
  </si>
  <si>
    <t>Belanja Pemeliharaan Alat Angkutan-Alat Angkutan Darat Bermotor-Kendaraan Dinas Bermotor Perorangan</t>
  </si>
  <si>
    <t>0038</t>
  </si>
  <si>
    <t>Belanja Pemeliharaan Alat Angkutan-Alat Angkutan Darat Bermotor-Kendaraan Bermotor roda dua</t>
  </si>
  <si>
    <t>Pemeliharaan/Rehabilitasi Gedung Kantor dan Bangunan Lainnya</t>
  </si>
  <si>
    <t xml:space="preserve">Belanja Pemeliharaan Gedung dan Bangunan </t>
  </si>
  <si>
    <t>0041</t>
  </si>
  <si>
    <t>Belanja Jasa Pemasangan instalasi telepon, Air dan Listrik</t>
  </si>
  <si>
    <t>Belanja Pemeliharaan Bangunan Gedung-Bangunan Gedung Tempat Kerja-Bangunan Gedung Kantor</t>
  </si>
  <si>
    <t>PROGRAM PENDAFTARAN PENDUDUK</t>
  </si>
  <si>
    <t>Pelayanan Pendaftaran Penduduk</t>
  </si>
  <si>
    <t>Pencatatan, Penatausahaan dan penerbitan dokumen atas pendaftran penduduk</t>
  </si>
  <si>
    <t>Belanja Alat/Bahan untuk Kegiatan Kantor-Alat/Bahan untuk
Kegiatan Kantor Lainnya</t>
  </si>
  <si>
    <t>Belanja Modal Peralatan Personal Komputer</t>
  </si>
  <si>
    <t>Peningkatan Pelayanan Pendaftran Penduduk</t>
  </si>
  <si>
    <t xml:space="preserve">Belanja Honorarium </t>
  </si>
  <si>
    <t>Belanja Honorarium Pengadaan Barang dan Jasa</t>
  </si>
  <si>
    <t>Belanja Alat/Bahan untuk Kegiatan Kantor-Alat Tulis Kantor</t>
  </si>
  <si>
    <t>Belanja Alat/Bahan untuk Kegiatan Kantor- Kertas dan
Cover</t>
  </si>
  <si>
    <t>Belanja Alat/Bahan untuk Kegiatan Kantor- Bahan Cetak</t>
  </si>
  <si>
    <t>Belanja Alat/Bahan untuk Kegiatan Kantor-Bahan Komputer</t>
  </si>
  <si>
    <t>0058</t>
  </si>
  <si>
    <t>Belanja Makanan dan Minuman Aktivitas Lapangan</t>
  </si>
  <si>
    <t>Honorarium Narasumber atau pembahas moderator, Pembawa Acara Panitia</t>
  </si>
  <si>
    <t>Sewa Gedung dan Bangunan dan Bangunan</t>
  </si>
  <si>
    <t>0009</t>
  </si>
  <si>
    <t>Belanja sewa bangunan gedung tempat pertemuan</t>
  </si>
  <si>
    <t xml:space="preserve">Belana Perjalanan Dinas </t>
  </si>
  <si>
    <t>PROGRAM PENCATATAN SIPIL</t>
  </si>
  <si>
    <t>Pelayanan Pencatatan Sipil</t>
  </si>
  <si>
    <t>Peningkatan dalam Pelayanan Pencatatan Sipil</t>
  </si>
  <si>
    <t xml:space="preserve">Belanja Makanan dan Minuman Aktivitas Lapangan </t>
  </si>
  <si>
    <t xml:space="preserve">Belanja Jasa Tenaga Administrasi </t>
  </si>
  <si>
    <t>0055</t>
  </si>
  <si>
    <t xml:space="preserve">Belanja Jasa Iklan/Reklame, Film, dan Pemotretan </t>
  </si>
  <si>
    <t xml:space="preserve">PROGRAM PENGELOLAAN INFORMASI ADMINISTRASI KEPENDUDUKAN
</t>
  </si>
  <si>
    <t>Pengumpulan Data Kependudukan dan pemanfaatan dan penyajian Database Kependudukan</t>
  </si>
  <si>
    <t xml:space="preserve">Kerjasama Pemanfaatan Data Kependudukan </t>
  </si>
  <si>
    <t>Penyelengaraan pengelolaan Informasi Administrasi Kependudukan</t>
  </si>
  <si>
    <t>Fasilitasi terkait Pengelolaan Informasi Administrasi
Kependudukan</t>
  </si>
  <si>
    <t>Belanja Alat/Bahan untukKegiatan Kantor- Kertas dan
Cover</t>
  </si>
  <si>
    <t>Belanja Alat/Bahan untuk kegiatan kantor-Bahan Cetak</t>
  </si>
  <si>
    <t>Belanja Makanan dan minuman aktifitas lapangan</t>
  </si>
  <si>
    <t>0404</t>
  </si>
  <si>
    <t>Belanja Pemeliharaan Komputer-Komputer
Unit-Komputer Jaringan</t>
  </si>
  <si>
    <t>0405</t>
  </si>
  <si>
    <t>Belanja Pemeliharaan Komputer-Komputer Unit-Personal
Computer</t>
  </si>
  <si>
    <t>0409</t>
  </si>
  <si>
    <t>Belanja Pemeliharaan Komputer-Peralatan Komputer-Peralatan Personal Computer</t>
  </si>
  <si>
    <t>Penyelenggaraan Pemanfaatan Data Kependudukan</t>
  </si>
  <si>
    <t>Honorarium Narasumber atau Pembahas, Moderator, Pembawa Acara, dan Panitia</t>
  </si>
  <si>
    <t>Belanja Sewa Gedung dan Bangunan</t>
  </si>
  <si>
    <t>Belanja Sewa Taman</t>
  </si>
  <si>
    <t>Komunikasi, Informasi, dan Edukasi Kepada Pemangku Kepentingan dan Masyarakat</t>
  </si>
  <si>
    <t>Belanja Alat/Bahan untuk Kegiatan Kantor- Suvenir/Cendramata</t>
  </si>
  <si>
    <t>Belanja Jasa Tenaga Administrasi</t>
  </si>
  <si>
    <t>0028</t>
  </si>
  <si>
    <t>Belanja Jasa Tenaga Pelayanan Umum</t>
  </si>
  <si>
    <t>Belanja Jasa Iklan/Reklame, Film, dan Pemotretan</t>
  </si>
  <si>
    <t>Belanja Iuran Jaminan/Asuransi</t>
  </si>
  <si>
    <t>Belanja Iuran Jaminan Kecelakaan Kerja  bagi Non PNS</t>
  </si>
  <si>
    <t>Belanja Iuran Jaminan Kematian bagi Non PNS</t>
  </si>
  <si>
    <t xml:space="preserve">PROGRAM PENGELOLAAN PROFIL KEPENDUDUKAN
</t>
  </si>
  <si>
    <t>Penyusunan Profil Kependudukan</t>
  </si>
  <si>
    <t>Penyediaan Data Kependudukan Kabupaten/Kota</t>
  </si>
  <si>
    <t>Uuang Persediaan</t>
  </si>
  <si>
    <t>Mengetahui :</t>
  </si>
  <si>
    <t>PENGGUNA ANGGARAN</t>
  </si>
  <si>
    <t>PEJABAT PENATAUSAHAAN KEUANGAN SKPD</t>
  </si>
  <si>
    <t>Dra. MAINI, MM</t>
  </si>
  <si>
    <t>Dra. DESY ADRIYANI</t>
  </si>
  <si>
    <t>NIP. 19640505 199003 2 007</t>
  </si>
  <si>
    <t>19681205 199402 2 001</t>
  </si>
</sst>
</file>

<file path=xl/styles.xml><?xml version="1.0" encoding="utf-8"?>
<styleSheet xmlns="http://schemas.openxmlformats.org/spreadsheetml/2006/main">
  <numFmts count="7">
    <numFmt numFmtId="176" formatCode="_-&quot;Rp&quot;* #,##0.00_-;\-&quot;Rp&quot;* #,##0.00_-;_-&quot;Rp&quot;* &quot;-&quot;??_-;_-@_-"/>
    <numFmt numFmtId="177" formatCode="_(* #,##0_);_(* \(#,##0\);_(* &quot;-&quot;_);_(@_)"/>
    <numFmt numFmtId="178" formatCode="_-&quot;Rp&quot;* #,##0_-;\-&quot;Rp&quot;* #,##0_-;_-&quot;Rp&quot;* &quot;-&quot;??_-;_-@_-"/>
    <numFmt numFmtId="179" formatCode="_(* #,##0.00_);_(* \(#,##0.00\);_(* &quot;-&quot;??_);_(@_)"/>
    <numFmt numFmtId="41" formatCode="_-* #,##0_-;\-* #,##0_-;_-* &quot;-&quot;_-;_-@_-"/>
    <numFmt numFmtId="180" formatCode="_(* #,##0_);_(* \(#,##0\);_(* &quot;-&quot;??_);_(@_)"/>
    <numFmt numFmtId="181" formatCode="mmm\-yy"/>
  </numFmts>
  <fonts count="52">
    <font>
      <sz val="11"/>
      <color theme="1"/>
      <name val="Calibri"/>
      <charset val="134"/>
      <scheme val="minor"/>
    </font>
    <font>
      <sz val="10"/>
      <name val="Calibri"/>
      <charset val="0"/>
    </font>
    <font>
      <sz val="10"/>
      <color theme="1"/>
      <name val="Calibri"/>
      <charset val="0"/>
      <scheme val="minor"/>
    </font>
    <font>
      <b/>
      <sz val="10"/>
      <name val="Calibri"/>
      <charset val="0"/>
    </font>
    <font>
      <sz val="10"/>
      <name val="Calibri"/>
      <charset val="0"/>
      <scheme val="minor"/>
    </font>
    <font>
      <b/>
      <sz val="16"/>
      <name val="Calibri Light"/>
      <charset val="0"/>
      <scheme val="major"/>
    </font>
    <font>
      <sz val="14"/>
      <name val="Calibri"/>
      <charset val="0"/>
    </font>
    <font>
      <b/>
      <sz val="12"/>
      <name val="Calibri Light"/>
      <charset val="0"/>
      <scheme val="major"/>
    </font>
    <font>
      <b/>
      <sz val="7"/>
      <name val="Calibri"/>
      <charset val="0"/>
    </font>
    <font>
      <b/>
      <sz val="8"/>
      <color indexed="8"/>
      <name val="Calibri"/>
      <charset val="0"/>
    </font>
    <font>
      <b/>
      <sz val="8"/>
      <name val="Calibri"/>
      <charset val="0"/>
    </font>
    <font>
      <sz val="8"/>
      <name val="Calibri"/>
      <charset val="0"/>
    </font>
    <font>
      <sz val="8"/>
      <color indexed="8"/>
      <name val="Calibri"/>
      <charset val="0"/>
    </font>
    <font>
      <sz val="12"/>
      <name val="Calibri Light"/>
      <charset val="0"/>
      <scheme val="major"/>
    </font>
    <font>
      <b/>
      <sz val="12"/>
      <name val="Cambria"/>
      <charset val="0"/>
    </font>
    <font>
      <b/>
      <sz val="10"/>
      <name val="Algerian"/>
      <charset val="0"/>
    </font>
    <font>
      <b/>
      <sz val="10"/>
      <name val="Calibri Light"/>
      <charset val="0"/>
      <scheme val="major"/>
    </font>
    <font>
      <sz val="10"/>
      <name val="Algerian"/>
      <charset val="0"/>
    </font>
    <font>
      <b/>
      <i/>
      <sz val="10"/>
      <name val="Calibri"/>
      <charset val="0"/>
    </font>
    <font>
      <sz val="14"/>
      <name val="Calibri Light"/>
      <charset val="0"/>
      <scheme val="major"/>
    </font>
    <font>
      <sz val="11"/>
      <name val="Calibri"/>
      <charset val="0"/>
    </font>
    <font>
      <b/>
      <sz val="11"/>
      <name val="Calibri"/>
      <charset val="0"/>
    </font>
    <font>
      <sz val="11"/>
      <color theme="1"/>
      <name val="Arial Narrow"/>
      <charset val="0"/>
    </font>
    <font>
      <b/>
      <sz val="10"/>
      <color theme="1"/>
      <name val="Calibri"/>
      <charset val="0"/>
      <scheme val="minor"/>
    </font>
    <font>
      <sz val="10"/>
      <color rgb="FF000000"/>
      <name val="Calibri"/>
      <charset val="0"/>
    </font>
    <font>
      <b/>
      <sz val="10"/>
      <color rgb="FF000000"/>
      <name val="Calibri"/>
      <charset val="0"/>
    </font>
    <font>
      <sz val="10"/>
      <name val="Arial"/>
      <charset val="0"/>
    </font>
    <font>
      <b/>
      <sz val="10"/>
      <name val="Arial"/>
      <charset val="0"/>
    </font>
    <font>
      <b/>
      <i/>
      <sz val="10"/>
      <name val="Arial"/>
      <charset val="0"/>
    </font>
    <font>
      <b/>
      <u val="singleAccounting"/>
      <sz val="10"/>
      <name val="Calibri"/>
      <charset val="0"/>
      <scheme val="minor"/>
    </font>
    <font>
      <sz val="8"/>
      <name val="Calibri"/>
      <charset val="0"/>
      <scheme val="minor"/>
    </font>
    <font>
      <b/>
      <sz val="1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8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2" borderId="79" applyNumberFormat="0" applyAlignment="0" applyProtection="0">
      <alignment vertical="center"/>
    </xf>
    <xf numFmtId="0" fontId="41" fillId="0" borderId="80" applyNumberFormat="0" applyFill="0" applyAlignment="0" applyProtection="0">
      <alignment vertical="center"/>
    </xf>
    <xf numFmtId="0" fontId="0" fillId="15" borderId="81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80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20" borderId="83" applyNumberForma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6" fillId="22" borderId="84" applyNumberFormat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48" fillId="22" borderId="83" applyNumberFormat="0" applyAlignment="0" applyProtection="0">
      <alignment vertical="center"/>
    </xf>
    <xf numFmtId="0" fontId="34" fillId="0" borderId="78" applyNumberFormat="0" applyFill="0" applyAlignment="0" applyProtection="0">
      <alignment vertical="center"/>
    </xf>
    <xf numFmtId="0" fontId="49" fillId="0" borderId="85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41" fontId="51" fillId="0" borderId="0" applyFont="0" applyFill="0" applyBorder="0" applyAlignment="0" applyProtection="0"/>
  </cellStyleXfs>
  <cellXfs count="496">
    <xf numFmtId="0" fontId="0" fillId="0" borderId="0" xfId="0">
      <alignment vertical="center"/>
    </xf>
    <xf numFmtId="180" fontId="1" fillId="0" borderId="0" xfId="2" applyNumberFormat="1" applyFont="1" applyFill="1" applyAlignment="1">
      <alignment vertical="center"/>
    </xf>
    <xf numFmtId="180" fontId="2" fillId="0" borderId="0" xfId="2" applyNumberFormat="1" applyFont="1" applyFill="1" applyAlignment="1">
      <alignment vertical="center"/>
    </xf>
    <xf numFmtId="0" fontId="1" fillId="0" borderId="0" xfId="2" applyNumberFormat="1" applyFont="1" applyFill="1" applyAlignment="1">
      <alignment horizontal="center" vertical="center"/>
    </xf>
    <xf numFmtId="180" fontId="3" fillId="0" borderId="0" xfId="2" applyNumberFormat="1" applyFont="1" applyFill="1" applyAlignment="1">
      <alignment vertical="center"/>
    </xf>
    <xf numFmtId="180" fontId="4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/>
    </xf>
    <xf numFmtId="49" fontId="9" fillId="2" borderId="9" xfId="2" applyNumberFormat="1" applyFont="1" applyFill="1" applyBorder="1" applyAlignment="1">
      <alignment horizontal="center"/>
    </xf>
    <xf numFmtId="49" fontId="9" fillId="2" borderId="10" xfId="2" applyNumberFormat="1" applyFont="1" applyFill="1" applyBorder="1" applyAlignment="1">
      <alignment horizontal="center"/>
    </xf>
    <xf numFmtId="49" fontId="10" fillId="2" borderId="10" xfId="2" applyNumberFormat="1" applyFont="1" applyFill="1" applyBorder="1" applyAlignment="1">
      <alignment horizontal="center"/>
    </xf>
    <xf numFmtId="49" fontId="9" fillId="3" borderId="9" xfId="2" applyNumberFormat="1" applyFont="1" applyFill="1" applyBorder="1" applyAlignment="1">
      <alignment horizontal="center"/>
    </xf>
    <xf numFmtId="49" fontId="9" fillId="3" borderId="10" xfId="2" applyNumberFormat="1" applyFont="1" applyFill="1" applyBorder="1" applyAlignment="1">
      <alignment horizontal="center"/>
    </xf>
    <xf numFmtId="49" fontId="10" fillId="3" borderId="10" xfId="2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center"/>
    </xf>
    <xf numFmtId="49" fontId="11" fillId="0" borderId="2" xfId="2" applyNumberFormat="1" applyFont="1" applyFill="1" applyBorder="1" applyAlignment="1">
      <alignment horizontal="center"/>
    </xf>
    <xf numFmtId="49" fontId="11" fillId="0" borderId="11" xfId="2" applyNumberFormat="1" applyFont="1" applyFill="1" applyBorder="1" applyAlignment="1">
      <alignment horizontal="center"/>
    </xf>
    <xf numFmtId="49" fontId="10" fillId="0" borderId="11" xfId="2" applyNumberFormat="1" applyFont="1" applyFill="1" applyBorder="1" applyAlignment="1">
      <alignment horizontal="center"/>
    </xf>
    <xf numFmtId="49" fontId="9" fillId="4" borderId="12" xfId="2" applyNumberFormat="1" applyFont="1" applyFill="1" applyBorder="1" applyAlignment="1">
      <alignment horizontal="center"/>
    </xf>
    <xf numFmtId="49" fontId="9" fillId="4" borderId="13" xfId="2" applyNumberFormat="1" applyFont="1" applyFill="1" applyBorder="1" applyAlignment="1">
      <alignment horizontal="center"/>
    </xf>
    <xf numFmtId="49" fontId="10" fillId="4" borderId="13" xfId="2" applyNumberFormat="1" applyFont="1" applyFill="1" applyBorder="1" applyAlignment="1">
      <alignment horizontal="center"/>
    </xf>
    <xf numFmtId="49" fontId="9" fillId="0" borderId="12" xfId="2" applyNumberFormat="1" applyFont="1" applyFill="1" applyBorder="1" applyAlignment="1">
      <alignment horizontal="center"/>
    </xf>
    <xf numFmtId="49" fontId="9" fillId="0" borderId="13" xfId="2" applyNumberFormat="1" applyFont="1" applyFill="1" applyBorder="1" applyAlignment="1">
      <alignment horizontal="center"/>
    </xf>
    <xf numFmtId="49" fontId="10" fillId="0" borderId="13" xfId="2" applyNumberFormat="1" applyFont="1" applyFill="1" applyBorder="1" applyAlignment="1">
      <alignment horizontal="center"/>
    </xf>
    <xf numFmtId="49" fontId="12" fillId="0" borderId="12" xfId="2" applyNumberFormat="1" applyFont="1" applyFill="1" applyBorder="1" applyAlignment="1">
      <alignment horizontal="center"/>
    </xf>
    <xf numFmtId="49" fontId="12" fillId="0" borderId="13" xfId="2" applyNumberFormat="1" applyFont="1" applyFill="1" applyBorder="1" applyAlignment="1">
      <alignment horizontal="center"/>
    </xf>
    <xf numFmtId="49" fontId="11" fillId="0" borderId="13" xfId="2" applyNumberFormat="1" applyFont="1" applyFill="1" applyBorder="1" applyAlignment="1">
      <alignment horizontal="center"/>
    </xf>
    <xf numFmtId="49" fontId="9" fillId="0" borderId="14" xfId="2" applyNumberFormat="1" applyFont="1" applyFill="1" applyBorder="1" applyAlignment="1">
      <alignment horizontal="center"/>
    </xf>
    <xf numFmtId="49" fontId="9" fillId="0" borderId="15" xfId="2" applyNumberFormat="1" applyFont="1" applyFill="1" applyBorder="1" applyAlignment="1">
      <alignment horizontal="center"/>
    </xf>
    <xf numFmtId="49" fontId="10" fillId="0" borderId="15" xfId="2" applyNumberFormat="1" applyFont="1" applyFill="1" applyBorder="1" applyAlignment="1">
      <alignment horizontal="center"/>
    </xf>
    <xf numFmtId="49" fontId="11" fillId="0" borderId="15" xfId="2" applyNumberFormat="1" applyFont="1" applyFill="1" applyBorder="1" applyAlignment="1">
      <alignment horizontal="center"/>
    </xf>
    <xf numFmtId="49" fontId="9" fillId="5" borderId="12" xfId="2" applyNumberFormat="1" applyFont="1" applyFill="1" applyBorder="1" applyAlignment="1">
      <alignment horizontal="center"/>
    </xf>
    <xf numFmtId="49" fontId="9" fillId="5" borderId="13" xfId="2" applyNumberFormat="1" applyFont="1" applyFill="1" applyBorder="1" applyAlignment="1">
      <alignment horizontal="center"/>
    </xf>
    <xf numFmtId="49" fontId="10" fillId="5" borderId="13" xfId="2" applyNumberFormat="1" applyFont="1" applyFill="1" applyBorder="1" applyAlignment="1">
      <alignment horizontal="center"/>
    </xf>
    <xf numFmtId="49" fontId="10" fillId="4" borderId="16" xfId="2" applyNumberFormat="1" applyFont="1" applyFill="1" applyBorder="1" applyAlignment="1">
      <alignment horizontal="center"/>
    </xf>
    <xf numFmtId="49" fontId="10" fillId="0" borderId="16" xfId="2" applyNumberFormat="1" applyFont="1" applyFill="1" applyBorder="1" applyAlignment="1">
      <alignment horizontal="center"/>
    </xf>
    <xf numFmtId="49" fontId="11" fillId="0" borderId="12" xfId="2" applyNumberFormat="1" applyFont="1" applyFill="1" applyBorder="1" applyAlignment="1">
      <alignment horizontal="center"/>
    </xf>
    <xf numFmtId="49" fontId="11" fillId="5" borderId="13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180" fontId="3" fillId="0" borderId="17" xfId="2" applyNumberFormat="1" applyFont="1" applyFill="1" applyBorder="1" applyAlignment="1">
      <alignment horizontal="center" vertical="center"/>
    </xf>
    <xf numFmtId="180" fontId="3" fillId="0" borderId="18" xfId="2" applyNumberFormat="1" applyFont="1" applyFill="1" applyBorder="1" applyAlignment="1">
      <alignment horizontal="center" vertical="center"/>
    </xf>
    <xf numFmtId="180" fontId="3" fillId="0" borderId="19" xfId="2" applyNumberFormat="1" applyFont="1" applyFill="1" applyBorder="1" applyAlignment="1">
      <alignment horizontal="center" vertical="center"/>
    </xf>
    <xf numFmtId="180" fontId="3" fillId="0" borderId="0" xfId="2" applyNumberFormat="1" applyFont="1" applyFill="1" applyBorder="1" applyAlignment="1">
      <alignment horizontal="center" vertical="center"/>
    </xf>
    <xf numFmtId="180" fontId="3" fillId="0" borderId="20" xfId="2" applyNumberFormat="1" applyFont="1" applyFill="1" applyBorder="1" applyAlignment="1">
      <alignment horizontal="center" vertical="center"/>
    </xf>
    <xf numFmtId="180" fontId="3" fillId="0" borderId="21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center" vertical="center"/>
    </xf>
    <xf numFmtId="180" fontId="3" fillId="2" borderId="24" xfId="2" applyNumberFormat="1" applyFont="1" applyFill="1" applyBorder="1" applyAlignment="1">
      <alignment horizontal="left" wrapText="1"/>
    </xf>
    <xf numFmtId="180" fontId="3" fillId="2" borderId="25" xfId="2" applyNumberFormat="1" applyFont="1" applyFill="1" applyBorder="1" applyAlignment="1">
      <alignment horizontal="left" wrapText="1"/>
    </xf>
    <xf numFmtId="180" fontId="3" fillId="3" borderId="24" xfId="2" applyNumberFormat="1" applyFont="1" applyFill="1" applyBorder="1" applyAlignment="1">
      <alignment horizontal="left" wrapText="1"/>
    </xf>
    <xf numFmtId="180" fontId="3" fillId="3" borderId="25" xfId="2" applyNumberFormat="1" applyFont="1" applyFill="1" applyBorder="1" applyAlignment="1">
      <alignment horizontal="left" wrapText="1"/>
    </xf>
    <xf numFmtId="180" fontId="3" fillId="0" borderId="26" xfId="2" applyNumberFormat="1" applyFont="1" applyFill="1" applyBorder="1" applyAlignment="1"/>
    <xf numFmtId="180" fontId="3" fillId="0" borderId="27" xfId="2" applyNumberFormat="1" applyFont="1" applyFill="1" applyBorder="1" applyAlignment="1"/>
    <xf numFmtId="180" fontId="3" fillId="4" borderId="28" xfId="2" applyNumberFormat="1" applyFont="1" applyFill="1" applyBorder="1" applyAlignment="1"/>
    <xf numFmtId="180" fontId="3" fillId="4" borderId="29" xfId="2" applyNumberFormat="1" applyFont="1" applyFill="1" applyBorder="1" applyAlignment="1"/>
    <xf numFmtId="180" fontId="3" fillId="0" borderId="28" xfId="2" applyNumberFormat="1" applyFont="1" applyFill="1" applyBorder="1" applyAlignment="1"/>
    <xf numFmtId="180" fontId="3" fillId="0" borderId="29" xfId="2" applyNumberFormat="1" applyFont="1" applyFill="1" applyBorder="1" applyAlignment="1"/>
    <xf numFmtId="180" fontId="3" fillId="0" borderId="29" xfId="2" applyNumberFormat="1" applyFont="1" applyFill="1" applyBorder="1" applyAlignment="1">
      <alignment horizontal="left" wrapText="1"/>
    </xf>
    <xf numFmtId="180" fontId="1" fillId="0" borderId="29" xfId="2" applyNumberFormat="1" applyFont="1" applyFill="1" applyBorder="1" applyAlignment="1">
      <alignment horizontal="left"/>
    </xf>
    <xf numFmtId="180" fontId="1" fillId="0" borderId="30" xfId="2" applyNumberFormat="1" applyFont="1" applyFill="1" applyBorder="1" applyAlignment="1"/>
    <xf numFmtId="180" fontId="1" fillId="0" borderId="31" xfId="2" applyNumberFormat="1" applyFont="1" applyFill="1" applyBorder="1" applyAlignment="1"/>
    <xf numFmtId="180" fontId="15" fillId="5" borderId="28" xfId="2" applyNumberFormat="1" applyFont="1" applyFill="1" applyBorder="1" applyAlignment="1">
      <alignment horizontal="left" wrapText="1"/>
    </xf>
    <xf numFmtId="180" fontId="15" fillId="5" borderId="29" xfId="2" applyNumberFormat="1" applyFont="1" applyFill="1" applyBorder="1" applyAlignment="1">
      <alignment horizontal="left" wrapText="1"/>
    </xf>
    <xf numFmtId="180" fontId="15" fillId="4" borderId="32" xfId="2" applyNumberFormat="1" applyFont="1" applyFill="1" applyBorder="1" applyAlignment="1">
      <alignment horizontal="left" wrapText="1"/>
    </xf>
    <xf numFmtId="180" fontId="16" fillId="4" borderId="29" xfId="2" applyNumberFormat="1" applyFont="1" applyFill="1" applyBorder="1" applyAlignment="1">
      <alignment horizontal="left" wrapText="1"/>
    </xf>
    <xf numFmtId="49" fontId="11" fillId="0" borderId="16" xfId="2" applyNumberFormat="1" applyFont="1" applyFill="1" applyBorder="1" applyAlignment="1">
      <alignment horizontal="center"/>
    </xf>
    <xf numFmtId="180" fontId="3" fillId="4" borderId="32" xfId="2" applyNumberFormat="1" applyFont="1" applyFill="1" applyBorder="1" applyAlignment="1">
      <alignment horizontal="left" wrapText="1"/>
    </xf>
    <xf numFmtId="180" fontId="3" fillId="4" borderId="29" xfId="2" applyNumberFormat="1" applyFont="1" applyFill="1" applyBorder="1" applyAlignment="1">
      <alignment horizontal="left" wrapText="1"/>
    </xf>
    <xf numFmtId="180" fontId="1" fillId="0" borderId="32" xfId="2" applyNumberFormat="1" applyFont="1" applyFill="1" applyBorder="1" applyAlignment="1"/>
    <xf numFmtId="180" fontId="1" fillId="0" borderId="33" xfId="2" applyNumberFormat="1" applyFont="1" applyFill="1" applyBorder="1" applyAlignment="1"/>
    <xf numFmtId="180" fontId="1" fillId="0" borderId="28" xfId="2" applyNumberFormat="1" applyFont="1" applyFill="1" applyBorder="1" applyAlignment="1"/>
    <xf numFmtId="180" fontId="1" fillId="0" borderId="29" xfId="2" applyNumberFormat="1" applyFont="1" applyFill="1" applyBorder="1" applyAlignment="1"/>
    <xf numFmtId="180" fontId="1" fillId="0" borderId="29" xfId="2" applyNumberFormat="1" applyFont="1" applyFill="1" applyBorder="1" applyAlignment="1"/>
    <xf numFmtId="180" fontId="1" fillId="0" borderId="31" xfId="2" applyNumberFormat="1" applyFont="1" applyFill="1" applyBorder="1" applyAlignment="1">
      <alignment horizontal="left"/>
    </xf>
    <xf numFmtId="180" fontId="3" fillId="0" borderId="32" xfId="2" applyNumberFormat="1" applyFont="1" applyFill="1" applyBorder="1" applyAlignment="1"/>
    <xf numFmtId="180" fontId="3" fillId="0" borderId="33" xfId="2" applyNumberFormat="1" applyFont="1" applyFill="1" applyBorder="1" applyAlignment="1"/>
    <xf numFmtId="180" fontId="1" fillId="0" borderId="29" xfId="2" applyNumberFormat="1" applyFont="1" applyFill="1" applyBorder="1" applyAlignment="1">
      <alignment horizontal="left" vertical="justify" wrapText="1"/>
    </xf>
    <xf numFmtId="180" fontId="1" fillId="5" borderId="28" xfId="2" applyNumberFormat="1" applyFont="1" applyFill="1" applyBorder="1" applyAlignment="1"/>
    <xf numFmtId="180" fontId="15" fillId="5" borderId="29" xfId="2" applyNumberFormat="1" applyFont="1" applyFill="1" applyBorder="1" applyAlignment="1"/>
    <xf numFmtId="180" fontId="17" fillId="5" borderId="29" xfId="2" applyNumberFormat="1" applyFont="1" applyFill="1" applyBorder="1" applyAlignment="1"/>
    <xf numFmtId="180" fontId="1" fillId="5" borderId="29" xfId="2" applyNumberFormat="1" applyFont="1" applyFill="1" applyBorder="1" applyAlignment="1"/>
    <xf numFmtId="180" fontId="3" fillId="0" borderId="29" xfId="2" applyNumberFormat="1" applyFont="1" applyFill="1" applyBorder="1" applyAlignment="1">
      <alignment vertical="justify"/>
    </xf>
    <xf numFmtId="180" fontId="3" fillId="0" borderId="29" xfId="2" applyNumberFormat="1" applyFont="1" applyFill="1" applyBorder="1" applyAlignment="1">
      <alignment horizontal="left" vertical="justify"/>
    </xf>
    <xf numFmtId="180" fontId="18" fillId="0" borderId="29" xfId="2" applyNumberFormat="1" applyFont="1" applyFill="1" applyBorder="1" applyAlignment="1"/>
    <xf numFmtId="180" fontId="3" fillId="0" borderId="29" xfId="2" applyNumberFormat="1" applyFont="1" applyFill="1" applyBorder="1" applyAlignment="1">
      <alignment horizontal="left" vertical="justify" wrapText="1"/>
    </xf>
    <xf numFmtId="180" fontId="3" fillId="0" borderId="29" xfId="2" applyNumberFormat="1" applyFont="1" applyFill="1" applyBorder="1" applyAlignment="1">
      <alignment horizontal="left" vertical="top"/>
    </xf>
    <xf numFmtId="180" fontId="3" fillId="0" borderId="29" xfId="2" applyNumberFormat="1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left" vertical="center"/>
    </xf>
    <xf numFmtId="180" fontId="3" fillId="0" borderId="34" xfId="2" applyNumberFormat="1" applyFont="1" applyFill="1" applyBorder="1" applyAlignment="1">
      <alignment horizontal="center" vertical="center"/>
    </xf>
    <xf numFmtId="180" fontId="3" fillId="0" borderId="34" xfId="2" applyNumberFormat="1" applyFont="1" applyFill="1" applyBorder="1" applyAlignment="1">
      <alignment horizontal="center" vertical="center" wrapText="1"/>
    </xf>
    <xf numFmtId="177" fontId="21" fillId="0" borderId="35" xfId="3" applyNumberFormat="1" applyFont="1" applyFill="1" applyBorder="1" applyAlignment="1">
      <alignment horizontal="center" vertical="center"/>
    </xf>
    <xf numFmtId="177" fontId="21" fillId="0" borderId="2" xfId="3" applyNumberFormat="1" applyFont="1" applyFill="1" applyBorder="1" applyAlignment="1">
      <alignment horizontal="center" vertical="center"/>
    </xf>
    <xf numFmtId="180" fontId="3" fillId="0" borderId="36" xfId="2" applyNumberFormat="1" applyFont="1" applyFill="1" applyBorder="1" applyAlignment="1">
      <alignment horizontal="center" vertical="center"/>
    </xf>
    <xf numFmtId="180" fontId="3" fillId="0" borderId="36" xfId="2" applyNumberFormat="1" applyFont="1" applyFill="1" applyBorder="1" applyAlignment="1">
      <alignment horizontal="center" vertical="center" wrapText="1"/>
    </xf>
    <xf numFmtId="177" fontId="3" fillId="0" borderId="4" xfId="3" applyNumberFormat="1" applyFont="1" applyFill="1" applyBorder="1" applyAlignment="1">
      <alignment horizontal="center" vertical="center"/>
    </xf>
    <xf numFmtId="177" fontId="3" fillId="0" borderId="37" xfId="3" applyNumberFormat="1" applyFont="1" applyFill="1" applyBorder="1" applyAlignment="1">
      <alignment horizontal="center" vertical="center"/>
    </xf>
    <xf numFmtId="177" fontId="21" fillId="0" borderId="4" xfId="3" applyNumberFormat="1" applyFont="1" applyFill="1" applyBorder="1" applyAlignment="1">
      <alignment horizontal="center" vertical="center"/>
    </xf>
    <xf numFmtId="180" fontId="3" fillId="0" borderId="38" xfId="2" applyNumberFormat="1" applyFont="1" applyFill="1" applyBorder="1" applyAlignment="1">
      <alignment horizontal="center" vertical="center"/>
    </xf>
    <xf numFmtId="180" fontId="3" fillId="0" borderId="38" xfId="2" applyNumberFormat="1" applyFont="1" applyFill="1" applyBorder="1" applyAlignment="1">
      <alignment horizontal="center" vertical="center" wrapText="1"/>
    </xf>
    <xf numFmtId="0" fontId="3" fillId="0" borderId="39" xfId="2" applyNumberFormat="1" applyFont="1" applyFill="1" applyBorder="1" applyAlignment="1">
      <alignment horizontal="center" vertical="center"/>
    </xf>
    <xf numFmtId="0" fontId="21" fillId="0" borderId="35" xfId="3" applyNumberFormat="1" applyFont="1" applyFill="1" applyBorder="1" applyAlignment="1">
      <alignment horizontal="center" vertical="center"/>
    </xf>
    <xf numFmtId="180" fontId="3" fillId="2" borderId="40" xfId="2" applyNumberFormat="1" applyFont="1" applyFill="1" applyBorder="1" applyAlignment="1">
      <alignment horizontal="left" wrapText="1"/>
    </xf>
    <xf numFmtId="180" fontId="3" fillId="2" borderId="40" xfId="2" applyNumberFormat="1" applyFont="1" applyFill="1" applyBorder="1" applyAlignment="1">
      <alignment horizontal="center"/>
    </xf>
    <xf numFmtId="180" fontId="3" fillId="2" borderId="10" xfId="2" applyNumberFormat="1" applyFont="1" applyFill="1" applyBorder="1" applyAlignment="1">
      <alignment horizontal="center"/>
    </xf>
    <xf numFmtId="180" fontId="3" fillId="2" borderId="41" xfId="2" applyNumberFormat="1" applyFont="1" applyFill="1" applyBorder="1" applyAlignment="1">
      <alignment horizontal="center"/>
    </xf>
    <xf numFmtId="180" fontId="3" fillId="3" borderId="40" xfId="2" applyNumberFormat="1" applyFont="1" applyFill="1" applyBorder="1" applyAlignment="1">
      <alignment horizontal="left" wrapText="1"/>
    </xf>
    <xf numFmtId="180" fontId="3" fillId="3" borderId="40" xfId="2" applyNumberFormat="1" applyFont="1" applyFill="1" applyBorder="1" applyAlignment="1">
      <alignment horizontal="center"/>
    </xf>
    <xf numFmtId="180" fontId="3" fillId="3" borderId="10" xfId="2" applyNumberFormat="1" applyFont="1" applyFill="1" applyBorder="1" applyAlignment="1">
      <alignment horizontal="center"/>
    </xf>
    <xf numFmtId="180" fontId="3" fillId="3" borderId="41" xfId="2" applyNumberFormat="1" applyFont="1" applyFill="1" applyBorder="1" applyAlignment="1">
      <alignment horizontal="center"/>
    </xf>
    <xf numFmtId="180" fontId="3" fillId="0" borderId="42" xfId="2" applyNumberFormat="1" applyFont="1" applyFill="1" applyBorder="1" applyAlignment="1"/>
    <xf numFmtId="180" fontId="3" fillId="0" borderId="43" xfId="2" applyNumberFormat="1" applyFont="1" applyFill="1" applyBorder="1" applyAlignment="1">
      <alignment horizontal="center"/>
    </xf>
    <xf numFmtId="180" fontId="3" fillId="0" borderId="16" xfId="2" applyNumberFormat="1" applyFont="1" applyFill="1" applyBorder="1" applyAlignment="1">
      <alignment horizontal="center"/>
    </xf>
    <xf numFmtId="180" fontId="3" fillId="4" borderId="44" xfId="2" applyNumberFormat="1" applyFont="1" applyFill="1" applyBorder="1" applyAlignment="1"/>
    <xf numFmtId="180" fontId="3" fillId="0" borderId="44" xfId="2" applyNumberFormat="1" applyFont="1" applyFill="1" applyBorder="1" applyAlignment="1"/>
    <xf numFmtId="180" fontId="3" fillId="0" borderId="13" xfId="2" applyNumberFormat="1" applyFont="1" applyFill="1" applyBorder="1" applyAlignment="1"/>
    <xf numFmtId="180" fontId="3" fillId="0" borderId="44" xfId="2" applyNumberFormat="1" applyFont="1" applyFill="1" applyBorder="1" applyAlignment="1">
      <alignment horizontal="left" wrapText="1"/>
    </xf>
    <xf numFmtId="180" fontId="1" fillId="0" borderId="44" xfId="2" applyNumberFormat="1" applyFont="1" applyFill="1" applyBorder="1" applyAlignment="1">
      <alignment horizontal="left"/>
    </xf>
    <xf numFmtId="180" fontId="1" fillId="0" borderId="44" xfId="2" applyNumberFormat="1" applyFont="1" applyFill="1" applyBorder="1" applyAlignment="1"/>
    <xf numFmtId="180" fontId="1" fillId="0" borderId="13" xfId="2" applyNumberFormat="1" applyFont="1" applyFill="1" applyBorder="1" applyAlignment="1"/>
    <xf numFmtId="41" fontId="22" fillId="4" borderId="13" xfId="49" applyNumberFormat="1" applyFont="1" applyFill="1" applyBorder="1" applyAlignment="1" applyProtection="1">
      <alignment horizontal="center" vertical="center"/>
      <protection locked="0"/>
    </xf>
    <xf numFmtId="180" fontId="1" fillId="0" borderId="45" xfId="2" applyNumberFormat="1" applyFont="1" applyFill="1" applyBorder="1" applyAlignment="1"/>
    <xf numFmtId="180" fontId="2" fillId="0" borderId="44" xfId="2" applyNumberFormat="1" applyFont="1" applyBorder="1" applyAlignment="1">
      <alignment vertical="center"/>
    </xf>
    <xf numFmtId="180" fontId="2" fillId="0" borderId="13" xfId="2" applyNumberFormat="1" applyFont="1" applyBorder="1" applyAlignment="1">
      <alignment vertical="center"/>
    </xf>
    <xf numFmtId="180" fontId="15" fillId="5" borderId="44" xfId="2" applyNumberFormat="1" applyFont="1" applyFill="1" applyBorder="1" applyAlignment="1">
      <alignment horizontal="left" wrapText="1"/>
    </xf>
    <xf numFmtId="180" fontId="23" fillId="2" borderId="44" xfId="2" applyNumberFormat="1" applyFont="1" applyFill="1" applyBorder="1" applyAlignment="1">
      <alignment vertical="center"/>
    </xf>
    <xf numFmtId="180" fontId="23" fillId="2" borderId="13" xfId="2" applyNumberFormat="1" applyFont="1" applyFill="1" applyBorder="1" applyAlignment="1">
      <alignment vertical="center"/>
    </xf>
    <xf numFmtId="180" fontId="16" fillId="4" borderId="44" xfId="2" applyNumberFormat="1" applyFont="1" applyFill="1" applyBorder="1" applyAlignment="1">
      <alignment horizontal="left" wrapText="1"/>
    </xf>
    <xf numFmtId="180" fontId="23" fillId="4" borderId="44" xfId="2" applyNumberFormat="1" applyFont="1" applyFill="1" applyBorder="1" applyAlignment="1">
      <alignment vertical="center"/>
    </xf>
    <xf numFmtId="180" fontId="23" fillId="4" borderId="46" xfId="2" applyNumberFormat="1" applyFont="1" applyFill="1" applyBorder="1" applyAlignment="1">
      <alignment vertical="center"/>
    </xf>
    <xf numFmtId="180" fontId="23" fillId="4" borderId="13" xfId="2" applyNumberFormat="1" applyFont="1" applyFill="1" applyBorder="1" applyAlignment="1">
      <alignment vertical="center"/>
    </xf>
    <xf numFmtId="180" fontId="3" fillId="4" borderId="44" xfId="2" applyNumberFormat="1" applyFont="1" applyFill="1" applyBorder="1" applyAlignment="1">
      <alignment horizontal="left" wrapText="1"/>
    </xf>
    <xf numFmtId="180" fontId="23" fillId="0" borderId="44" xfId="2" applyNumberFormat="1" applyFont="1" applyBorder="1" applyAlignment="1">
      <alignment vertical="center"/>
    </xf>
    <xf numFmtId="180" fontId="23" fillId="0" borderId="46" xfId="2" applyNumberFormat="1" applyFont="1" applyBorder="1" applyAlignment="1">
      <alignment vertical="center"/>
    </xf>
    <xf numFmtId="180" fontId="23" fillId="0" borderId="13" xfId="2" applyNumberFormat="1" applyFont="1" applyBorder="1" applyAlignment="1">
      <alignment vertical="center"/>
    </xf>
    <xf numFmtId="180" fontId="2" fillId="0" borderId="46" xfId="2" applyNumberFormat="1" applyFont="1" applyBorder="1" applyAlignment="1">
      <alignment vertical="center"/>
    </xf>
    <xf numFmtId="180" fontId="1" fillId="0" borderId="44" xfId="2" applyNumberFormat="1" applyFont="1" applyFill="1" applyBorder="1" applyAlignment="1"/>
    <xf numFmtId="180" fontId="2" fillId="0" borderId="45" xfId="2" applyNumberFormat="1" applyFont="1" applyBorder="1" applyAlignment="1">
      <alignment vertical="center"/>
    </xf>
    <xf numFmtId="180" fontId="2" fillId="0" borderId="47" xfId="2" applyNumberFormat="1" applyFont="1" applyBorder="1" applyAlignment="1">
      <alignment vertical="center"/>
    </xf>
    <xf numFmtId="180" fontId="1" fillId="0" borderId="46" xfId="2" applyNumberFormat="1" applyFont="1" applyFill="1" applyBorder="1" applyAlignment="1"/>
    <xf numFmtId="180" fontId="1" fillId="0" borderId="45" xfId="2" applyNumberFormat="1" applyFont="1" applyFill="1" applyBorder="1" applyAlignment="1">
      <alignment horizontal="left"/>
    </xf>
    <xf numFmtId="180" fontId="1" fillId="0" borderId="47" xfId="2" applyNumberFormat="1" applyFont="1" applyFill="1" applyBorder="1" applyAlignment="1"/>
    <xf numFmtId="180" fontId="1" fillId="0" borderId="15" xfId="2" applyNumberFormat="1" applyFont="1" applyFill="1" applyBorder="1" applyAlignment="1"/>
    <xf numFmtId="180" fontId="1" fillId="4" borderId="44" xfId="2" applyNumberFormat="1" applyFont="1" applyFill="1" applyBorder="1" applyAlignment="1"/>
    <xf numFmtId="180" fontId="1" fillId="4" borderId="46" xfId="2" applyNumberFormat="1" applyFont="1" applyFill="1" applyBorder="1" applyAlignment="1"/>
    <xf numFmtId="180" fontId="3" fillId="4" borderId="13" xfId="2" applyNumberFormat="1" applyFont="1" applyFill="1" applyBorder="1" applyAlignment="1"/>
    <xf numFmtId="180" fontId="1" fillId="4" borderId="13" xfId="2" applyNumberFormat="1" applyFont="1" applyFill="1" applyBorder="1" applyAlignment="1">
      <alignment vertical="center"/>
    </xf>
    <xf numFmtId="180" fontId="1" fillId="0" borderId="43" xfId="2" applyNumberFormat="1" applyFont="1" applyFill="1" applyBorder="1" applyAlignment="1"/>
    <xf numFmtId="180" fontId="1" fillId="0" borderId="48" xfId="2" applyNumberFormat="1" applyFont="1" applyFill="1" applyBorder="1" applyAlignment="1"/>
    <xf numFmtId="180" fontId="24" fillId="0" borderId="44" xfId="2" applyNumberFormat="1" applyFont="1" applyBorder="1" applyAlignment="1"/>
    <xf numFmtId="180" fontId="24" fillId="0" borderId="46" xfId="2" applyNumberFormat="1" applyFont="1" applyBorder="1" applyAlignment="1"/>
    <xf numFmtId="180" fontId="3" fillId="0" borderId="16" xfId="2" applyNumberFormat="1" applyFont="1" applyFill="1" applyBorder="1" applyAlignment="1"/>
    <xf numFmtId="180" fontId="25" fillId="0" borderId="44" xfId="2" applyNumberFormat="1" applyFont="1" applyBorder="1" applyAlignment="1"/>
    <xf numFmtId="180" fontId="25" fillId="0" borderId="46" xfId="2" applyNumberFormat="1" applyFont="1" applyBorder="1" applyAlignment="1"/>
    <xf numFmtId="180" fontId="25" fillId="0" borderId="13" xfId="2" applyNumberFormat="1" applyFont="1" applyBorder="1" applyAlignment="1"/>
    <xf numFmtId="180" fontId="24" fillId="0" borderId="13" xfId="2" applyNumberFormat="1" applyFont="1" applyBorder="1" applyAlignment="1"/>
    <xf numFmtId="180" fontId="1" fillId="0" borderId="13" xfId="2" applyNumberFormat="1" applyFont="1" applyFill="1" applyBorder="1" applyAlignment="1">
      <alignment horizontal="center"/>
    </xf>
    <xf numFmtId="180" fontId="3" fillId="0" borderId="13" xfId="2" applyNumberFormat="1" applyFont="1" applyFill="1" applyBorder="1" applyAlignment="1">
      <alignment horizontal="center" vertical="center"/>
    </xf>
    <xf numFmtId="180" fontId="1" fillId="0" borderId="44" xfId="2" applyNumberFormat="1" applyFont="1" applyFill="1" applyBorder="1" applyAlignment="1">
      <alignment horizontal="center"/>
    </xf>
    <xf numFmtId="180" fontId="1" fillId="0" borderId="13" xfId="2" applyNumberFormat="1" applyFont="1" applyFill="1" applyBorder="1" applyAlignment="1">
      <alignment horizontal="center" vertical="center"/>
    </xf>
    <xf numFmtId="180" fontId="3" fillId="0" borderId="13" xfId="2" applyNumberFormat="1" applyFont="1" applyFill="1" applyBorder="1" applyAlignment="1">
      <alignment horizontal="center"/>
    </xf>
    <xf numFmtId="180" fontId="1" fillId="5" borderId="44" xfId="2" applyNumberFormat="1" applyFont="1" applyFill="1" applyBorder="1" applyAlignment="1"/>
    <xf numFmtId="180" fontId="3" fillId="2" borderId="44" xfId="2" applyNumberFormat="1" applyFont="1" applyFill="1" applyBorder="1" applyAlignment="1">
      <alignment horizontal="center"/>
    </xf>
    <xf numFmtId="180" fontId="3" fillId="2" borderId="13" xfId="2" applyNumberFormat="1" applyFont="1" applyFill="1" applyBorder="1" applyAlignment="1">
      <alignment horizontal="center"/>
    </xf>
    <xf numFmtId="180" fontId="3" fillId="0" borderId="44" xfId="2" applyNumberFormat="1" applyFont="1" applyFill="1" applyBorder="1" applyAlignment="1">
      <alignment horizontal="left" vertical="justify"/>
    </xf>
    <xf numFmtId="180" fontId="3" fillId="0" borderId="44" xfId="2" applyNumberFormat="1" applyFont="1" applyFill="1" applyBorder="1" applyAlignment="1">
      <alignment horizontal="center"/>
    </xf>
    <xf numFmtId="180" fontId="3" fillId="0" borderId="44" xfId="2" applyNumberFormat="1" applyFont="1" applyFill="1" applyBorder="1" applyAlignment="1">
      <alignment horizontal="left" vertical="justify" wrapText="1"/>
    </xf>
    <xf numFmtId="177" fontId="25" fillId="0" borderId="13" xfId="3" applyNumberFormat="1" applyFont="1" applyBorder="1" applyAlignment="1"/>
    <xf numFmtId="180" fontId="1" fillId="0" borderId="44" xfId="2" applyNumberFormat="1" applyFont="1" applyFill="1" applyBorder="1" applyAlignment="1">
      <alignment wrapText="1"/>
    </xf>
    <xf numFmtId="180" fontId="2" fillId="0" borderId="0" xfId="2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177" fontId="21" fillId="0" borderId="49" xfId="3" applyNumberFormat="1" applyFont="1" applyFill="1" applyBorder="1" applyAlignment="1">
      <alignment horizontal="center" vertical="center" wrapText="1"/>
    </xf>
    <xf numFmtId="177" fontId="21" fillId="0" borderId="0" xfId="3" applyNumberFormat="1" applyFont="1" applyFill="1" applyBorder="1" applyAlignment="1">
      <alignment vertical="center"/>
    </xf>
    <xf numFmtId="177" fontId="3" fillId="0" borderId="4" xfId="3" applyNumberFormat="1" applyFont="1" applyFill="1" applyBorder="1" applyAlignment="1">
      <alignment horizontal="center" vertical="center" wrapText="1"/>
    </xf>
    <xf numFmtId="177" fontId="21" fillId="0" borderId="50" xfId="3" applyNumberFormat="1" applyFont="1" applyFill="1" applyBorder="1" applyAlignment="1">
      <alignment horizontal="center" vertical="center" wrapText="1"/>
    </xf>
    <xf numFmtId="0" fontId="21" fillId="0" borderId="51" xfId="3" applyNumberFormat="1" applyFont="1" applyFill="1" applyBorder="1" applyAlignment="1">
      <alignment horizontal="center" vertical="center"/>
    </xf>
    <xf numFmtId="0" fontId="21" fillId="0" borderId="2" xfId="3" applyNumberFormat="1" applyFont="1" applyFill="1" applyBorder="1" applyAlignment="1">
      <alignment horizontal="center" vertical="center"/>
    </xf>
    <xf numFmtId="0" fontId="3" fillId="0" borderId="52" xfId="2" applyNumberFormat="1" applyFont="1" applyFill="1" applyBorder="1" applyAlignment="1">
      <alignment horizontal="center" vertical="center"/>
    </xf>
    <xf numFmtId="10" fontId="3" fillId="2" borderId="41" xfId="6" applyNumberFormat="1" applyFont="1" applyFill="1" applyBorder="1" applyAlignment="1">
      <alignment horizontal="center"/>
    </xf>
    <xf numFmtId="180" fontId="3" fillId="2" borderId="53" xfId="2" applyNumberFormat="1" applyFont="1" applyFill="1" applyBorder="1" applyAlignment="1">
      <alignment horizontal="center"/>
    </xf>
    <xf numFmtId="180" fontId="3" fillId="0" borderId="32" xfId="2" applyNumberFormat="1" applyFont="1" applyFill="1" applyBorder="1" applyAlignment="1">
      <alignment horizontal="center"/>
    </xf>
    <xf numFmtId="180" fontId="3" fillId="0" borderId="54" xfId="2" applyNumberFormat="1" applyFont="1" applyFill="1" applyBorder="1" applyAlignment="1">
      <alignment horizontal="center"/>
    </xf>
    <xf numFmtId="10" fontId="3" fillId="4" borderId="13" xfId="6" applyNumberFormat="1" applyFont="1" applyFill="1" applyBorder="1" applyAlignment="1">
      <alignment horizontal="center"/>
    </xf>
    <xf numFmtId="180" fontId="3" fillId="0" borderId="55" xfId="2" applyNumberFormat="1" applyFont="1" applyFill="1" applyBorder="1" applyAlignment="1"/>
    <xf numFmtId="180" fontId="2" fillId="0" borderId="28" xfId="2" applyNumberFormat="1" applyFont="1" applyBorder="1" applyAlignment="1">
      <alignment vertical="center"/>
    </xf>
    <xf numFmtId="180" fontId="1" fillId="0" borderId="55" xfId="2" applyNumberFormat="1" applyFont="1" applyFill="1" applyBorder="1" applyAlignment="1"/>
    <xf numFmtId="10" fontId="3" fillId="0" borderId="13" xfId="6" applyNumberFormat="1" applyFont="1" applyFill="1" applyBorder="1" applyAlignment="1">
      <alignment horizontal="center"/>
    </xf>
    <xf numFmtId="180" fontId="2" fillId="0" borderId="55" xfId="2" applyNumberFormat="1" applyFont="1" applyBorder="1" applyAlignment="1">
      <alignment vertical="center"/>
    </xf>
    <xf numFmtId="180" fontId="23" fillId="2" borderId="28" xfId="2" applyNumberFormat="1" applyFont="1" applyFill="1" applyBorder="1" applyAlignment="1">
      <alignment vertical="center"/>
    </xf>
    <xf numFmtId="10" fontId="3" fillId="2" borderId="13" xfId="6" applyNumberFormat="1" applyFont="1" applyFill="1" applyBorder="1" applyAlignment="1">
      <alignment horizontal="center"/>
    </xf>
    <xf numFmtId="180" fontId="23" fillId="2" borderId="55" xfId="2" applyNumberFormat="1" applyFont="1" applyFill="1" applyBorder="1" applyAlignment="1">
      <alignment vertical="center"/>
    </xf>
    <xf numFmtId="180" fontId="23" fillId="4" borderId="55" xfId="2" applyNumberFormat="1" applyFont="1" applyFill="1" applyBorder="1" applyAlignment="1">
      <alignment vertical="center"/>
    </xf>
    <xf numFmtId="180" fontId="23" fillId="0" borderId="28" xfId="2" applyNumberFormat="1" applyFont="1" applyBorder="1" applyAlignment="1">
      <alignment vertical="center"/>
    </xf>
    <xf numFmtId="180" fontId="23" fillId="0" borderId="55" xfId="2" applyNumberFormat="1" applyFont="1" applyBorder="1" applyAlignment="1">
      <alignment vertical="center"/>
    </xf>
    <xf numFmtId="10" fontId="1" fillId="4" borderId="13" xfId="6" applyNumberFormat="1" applyFont="1" applyFill="1" applyBorder="1" applyAlignment="1">
      <alignment horizontal="center"/>
    </xf>
    <xf numFmtId="180" fontId="25" fillId="0" borderId="56" xfId="2" applyNumberFormat="1" applyFont="1" applyBorder="1" applyAlignment="1"/>
    <xf numFmtId="180" fontId="2" fillId="0" borderId="57" xfId="2" applyNumberFormat="1" applyFont="1" applyBorder="1" applyAlignment="1">
      <alignment vertical="center"/>
    </xf>
    <xf numFmtId="180" fontId="25" fillId="0" borderId="28" xfId="2" applyNumberFormat="1" applyFont="1" applyBorder="1" applyAlignment="1"/>
    <xf numFmtId="180" fontId="25" fillId="0" borderId="55" xfId="2" applyNumberFormat="1" applyFont="1" applyBorder="1" applyAlignment="1"/>
    <xf numFmtId="10" fontId="1" fillId="2" borderId="13" xfId="6" applyNumberFormat="1" applyFont="1" applyFill="1" applyBorder="1" applyAlignment="1">
      <alignment horizontal="center"/>
    </xf>
    <xf numFmtId="180" fontId="3" fillId="2" borderId="55" xfId="2" applyNumberFormat="1" applyFont="1" applyFill="1" applyBorder="1" applyAlignment="1">
      <alignment horizontal="center"/>
    </xf>
    <xf numFmtId="180" fontId="3" fillId="0" borderId="55" xfId="2" applyNumberFormat="1" applyFont="1" applyFill="1" applyBorder="1" applyAlignment="1">
      <alignment horizontal="center"/>
    </xf>
    <xf numFmtId="180" fontId="3" fillId="0" borderId="28" xfId="2" applyNumberFormat="1" applyFont="1" applyFill="1" applyBorder="1" applyAlignment="1">
      <alignment horizontal="center"/>
    </xf>
    <xf numFmtId="49" fontId="12" fillId="0" borderId="14" xfId="2" applyNumberFormat="1" applyFont="1" applyFill="1" applyBorder="1" applyAlignment="1">
      <alignment horizontal="center"/>
    </xf>
    <xf numFmtId="49" fontId="12" fillId="0" borderId="15" xfId="2" applyNumberFormat="1" applyFont="1" applyFill="1" applyBorder="1" applyAlignment="1">
      <alignment horizontal="center"/>
    </xf>
    <xf numFmtId="49" fontId="9" fillId="0" borderId="58" xfId="2" applyNumberFormat="1" applyFont="1" applyFill="1" applyBorder="1" applyAlignment="1">
      <alignment horizontal="center" vertical="center"/>
    </xf>
    <xf numFmtId="49" fontId="9" fillId="0" borderId="16" xfId="2" applyNumberFormat="1" applyFont="1" applyFill="1" applyBorder="1" applyAlignment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/>
    </xf>
    <xf numFmtId="49" fontId="10" fillId="4" borderId="16" xfId="2" applyNumberFormat="1" applyFont="1" applyFill="1" applyBorder="1" applyAlignment="1">
      <alignment horizontal="center" vertical="center"/>
    </xf>
    <xf numFmtId="49" fontId="11" fillId="0" borderId="16" xfId="2" applyNumberFormat="1" applyFont="1" applyFill="1" applyBorder="1" applyAlignment="1">
      <alignment horizontal="center" vertical="center"/>
    </xf>
    <xf numFmtId="49" fontId="9" fillId="0" borderId="12" xfId="2" applyNumberFormat="1" applyFont="1" applyFill="1" applyBorder="1" applyAlignment="1">
      <alignment horizontal="center" vertical="center"/>
    </xf>
    <xf numFmtId="49" fontId="9" fillId="0" borderId="13" xfId="2" applyNumberFormat="1" applyFont="1" applyFill="1" applyBorder="1" applyAlignment="1">
      <alignment horizontal="center" vertical="center"/>
    </xf>
    <xf numFmtId="49" fontId="10" fillId="0" borderId="13" xfId="2" applyNumberFormat="1" applyFont="1" applyFill="1" applyBorder="1" applyAlignment="1">
      <alignment horizontal="center" vertical="center"/>
    </xf>
    <xf numFmtId="49" fontId="11" fillId="0" borderId="3" xfId="2" applyNumberFormat="1" applyFont="1" applyFill="1" applyBorder="1" applyAlignment="1">
      <alignment horizontal="center" vertical="center"/>
    </xf>
    <xf numFmtId="49" fontId="11" fillId="0" borderId="4" xfId="2" applyNumberFormat="1" applyFont="1" applyFill="1" applyBorder="1" applyAlignment="1">
      <alignment horizontal="center" vertical="center"/>
    </xf>
    <xf numFmtId="49" fontId="10" fillId="0" borderId="4" xfId="2" applyNumberFormat="1" applyFont="1" applyFill="1" applyBorder="1" applyAlignment="1">
      <alignment horizontal="center" vertical="center"/>
    </xf>
    <xf numFmtId="49" fontId="10" fillId="3" borderId="10" xfId="2" applyNumberFormat="1" applyFont="1" applyFill="1" applyBorder="1" applyAlignment="1">
      <alignment horizontal="center" vertical="center"/>
    </xf>
    <xf numFmtId="49" fontId="11" fillId="3" borderId="10" xfId="2" applyNumberFormat="1" applyFont="1" applyFill="1" applyBorder="1" applyAlignment="1">
      <alignment horizontal="center" vertical="center"/>
    </xf>
    <xf numFmtId="49" fontId="9" fillId="0" borderId="58" xfId="2" applyNumberFormat="1" applyFont="1" applyFill="1" applyBorder="1" applyAlignment="1">
      <alignment horizontal="center"/>
    </xf>
    <xf numFmtId="49" fontId="9" fillId="0" borderId="16" xfId="2" applyNumberFormat="1" applyFont="1" applyFill="1" applyBorder="1" applyAlignment="1">
      <alignment horizontal="center"/>
    </xf>
    <xf numFmtId="49" fontId="12" fillId="0" borderId="12" xfId="2" applyNumberFormat="1" applyFont="1" applyFill="1" applyBorder="1" applyAlignment="1">
      <alignment horizontal="center" vertical="center"/>
    </xf>
    <xf numFmtId="49" fontId="12" fillId="0" borderId="13" xfId="2" applyNumberFormat="1" applyFont="1" applyFill="1" applyBorder="1" applyAlignment="1">
      <alignment horizontal="center" vertical="center"/>
    </xf>
    <xf numFmtId="49" fontId="11" fillId="0" borderId="13" xfId="2" applyNumberFormat="1" applyFont="1" applyFill="1" applyBorder="1" applyAlignment="1">
      <alignment horizontal="center" vertical="center"/>
    </xf>
    <xf numFmtId="49" fontId="11" fillId="0" borderId="15" xfId="2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180" fontId="3" fillId="0" borderId="29" xfId="2" applyNumberFormat="1" applyFont="1" applyFill="1" applyBorder="1" applyAlignment="1">
      <alignment horizontal="left"/>
    </xf>
    <xf numFmtId="180" fontId="3" fillId="0" borderId="33" xfId="2" applyNumberFormat="1" applyFont="1" applyFill="1" applyBorder="1" applyAlignment="1">
      <alignment horizontal="left" vertical="top" wrapText="1"/>
    </xf>
    <xf numFmtId="180" fontId="1" fillId="0" borderId="31" xfId="2" applyNumberFormat="1" applyFont="1" applyFill="1" applyBorder="1" applyAlignment="1">
      <alignment wrapText="1"/>
    </xf>
    <xf numFmtId="180" fontId="3" fillId="0" borderId="32" xfId="2" applyNumberFormat="1" applyFont="1" applyFill="1" applyBorder="1" applyAlignment="1">
      <alignment vertical="center"/>
    </xf>
    <xf numFmtId="180" fontId="3" fillId="0" borderId="33" xfId="2" applyNumberFormat="1" applyFont="1" applyFill="1" applyBorder="1" applyAlignment="1">
      <alignment horizontal="left" wrapText="1"/>
    </xf>
    <xf numFmtId="180" fontId="18" fillId="0" borderId="31" xfId="2" applyNumberFormat="1" applyFont="1" applyFill="1" applyBorder="1" applyAlignment="1">
      <alignment horizontal="left"/>
    </xf>
    <xf numFmtId="180" fontId="3" fillId="3" borderId="24" xfId="2" applyNumberFormat="1" applyFont="1" applyFill="1" applyBorder="1" applyAlignment="1"/>
    <xf numFmtId="180" fontId="15" fillId="3" borderId="25" xfId="2" applyNumberFormat="1" applyFont="1" applyFill="1" applyBorder="1" applyAlignment="1">
      <alignment horizontal="left" vertical="center" wrapText="1"/>
    </xf>
    <xf numFmtId="180" fontId="3" fillId="4" borderId="32" xfId="2" applyNumberFormat="1" applyFont="1" applyFill="1" applyBorder="1" applyAlignment="1"/>
    <xf numFmtId="180" fontId="15" fillId="4" borderId="33" xfId="2" applyNumberFormat="1" applyFont="1" applyFill="1" applyBorder="1" applyAlignment="1">
      <alignment horizontal="left" wrapText="1"/>
    </xf>
    <xf numFmtId="180" fontId="16" fillId="4" borderId="33" xfId="2" applyNumberFormat="1" applyFont="1" applyFill="1" applyBorder="1" applyAlignment="1">
      <alignment horizontal="left" wrapText="1"/>
    </xf>
    <xf numFmtId="180" fontId="3" fillId="0" borderId="31" xfId="2" applyNumberFormat="1" applyFont="1" applyFill="1" applyBorder="1" applyAlignment="1"/>
    <xf numFmtId="49" fontId="11" fillId="3" borderId="10" xfId="2" applyNumberFormat="1" applyFont="1" applyFill="1" applyBorder="1" applyAlignment="1">
      <alignment horizontal="center"/>
    </xf>
    <xf numFmtId="180" fontId="1" fillId="3" borderId="24" xfId="2" applyNumberFormat="1" applyFont="1" applyFill="1" applyBorder="1" applyAlignment="1"/>
    <xf numFmtId="180" fontId="1" fillId="3" borderId="25" xfId="2" applyNumberFormat="1" applyFont="1" applyFill="1" applyBorder="1" applyAlignment="1"/>
    <xf numFmtId="180" fontId="15" fillId="3" borderId="25" xfId="2" applyNumberFormat="1" applyFont="1" applyFill="1" applyBorder="1" applyAlignment="1">
      <alignment horizontal="left" wrapText="1"/>
    </xf>
    <xf numFmtId="180" fontId="3" fillId="0" borderId="28" xfId="2" applyNumberFormat="1" applyFont="1" applyFill="1" applyBorder="1" applyAlignment="1">
      <alignment vertical="center"/>
    </xf>
    <xf numFmtId="180" fontId="3" fillId="0" borderId="29" xfId="2" applyNumberFormat="1" applyFont="1" applyFill="1" applyBorder="1" applyAlignment="1">
      <alignment vertical="center" wrapText="1"/>
    </xf>
    <xf numFmtId="180" fontId="18" fillId="0" borderId="29" xfId="2" applyNumberFormat="1" applyFont="1" applyFill="1" applyBorder="1" applyAlignment="1">
      <alignment horizontal="left"/>
    </xf>
    <xf numFmtId="0" fontId="27" fillId="0" borderId="0" xfId="0" applyFont="1" applyFill="1" applyBorder="1" applyAlignment="1"/>
    <xf numFmtId="180" fontId="18" fillId="0" borderId="29" xfId="2" applyNumberFormat="1" applyFont="1" applyFill="1" applyBorder="1" applyAlignment="1">
      <alignment vertical="justify"/>
    </xf>
    <xf numFmtId="180" fontId="3" fillId="0" borderId="29" xfId="2" applyNumberFormat="1" applyFont="1" applyFill="1" applyBorder="1" applyAlignment="1"/>
    <xf numFmtId="180" fontId="1" fillId="0" borderId="29" xfId="2" applyNumberFormat="1" applyFont="1" applyFill="1" applyBorder="1" applyAlignment="1">
      <alignment wrapText="1"/>
    </xf>
    <xf numFmtId="180" fontId="3" fillId="0" borderId="31" xfId="2" applyNumberFormat="1" applyFont="1" applyFill="1" applyBorder="1" applyAlignment="1">
      <alignment wrapText="1"/>
    </xf>
    <xf numFmtId="0" fontId="28" fillId="0" borderId="0" xfId="0" applyFont="1" applyFill="1" applyBorder="1" applyAlignment="1"/>
    <xf numFmtId="180" fontId="3" fillId="0" borderId="31" xfId="2" applyNumberFormat="1" applyFont="1" applyFill="1" applyBorder="1" applyAlignment="1"/>
    <xf numFmtId="180" fontId="15" fillId="3" borderId="25" xfId="2" applyNumberFormat="1" applyFont="1" applyFill="1" applyBorder="1" applyAlignment="1">
      <alignment horizontal="left" vertical="top" wrapText="1"/>
    </xf>
    <xf numFmtId="180" fontId="3" fillId="0" borderId="33" xfId="2" applyNumberFormat="1" applyFont="1" applyFill="1" applyBorder="1" applyAlignment="1">
      <alignment wrapText="1"/>
    </xf>
    <xf numFmtId="180" fontId="3" fillId="0" borderId="30" xfId="2" applyNumberFormat="1" applyFont="1" applyFill="1" applyBorder="1" applyAlignment="1"/>
    <xf numFmtId="180" fontId="3" fillId="0" borderId="31" xfId="2" applyNumberFormat="1" applyFont="1" applyFill="1" applyBorder="1" applyAlignment="1">
      <alignment horizontal="left" wrapText="1"/>
    </xf>
    <xf numFmtId="180" fontId="3" fillId="0" borderId="44" xfId="2" applyNumberFormat="1" applyFont="1" applyFill="1" applyBorder="1" applyAlignment="1">
      <alignment horizontal="left"/>
    </xf>
    <xf numFmtId="180" fontId="3" fillId="0" borderId="43" xfId="2" applyNumberFormat="1" applyFont="1" applyFill="1" applyBorder="1" applyAlignment="1"/>
    <xf numFmtId="180" fontId="1" fillId="0" borderId="45" xfId="2" applyNumberFormat="1" applyFont="1" applyFill="1" applyBorder="1" applyAlignment="1">
      <alignment horizontal="left" wrapText="1"/>
    </xf>
    <xf numFmtId="180" fontId="3" fillId="0" borderId="43" xfId="2" applyNumberFormat="1" applyFont="1" applyFill="1" applyBorder="1" applyAlignment="1">
      <alignment horizontal="left" wrapText="1"/>
    </xf>
    <xf numFmtId="180" fontId="3" fillId="0" borderId="43" xfId="2" applyNumberFormat="1" applyFont="1" applyFill="1" applyBorder="1" applyAlignment="1">
      <alignment horizontal="center" vertical="center"/>
    </xf>
    <xf numFmtId="180" fontId="3" fillId="0" borderId="16" xfId="2" applyNumberFormat="1" applyFont="1" applyFill="1" applyBorder="1" applyAlignment="1">
      <alignment horizontal="center" vertical="center"/>
    </xf>
    <xf numFmtId="180" fontId="3" fillId="0" borderId="45" xfId="2" applyNumberFormat="1" applyFont="1" applyFill="1" applyBorder="1" applyAlignment="1"/>
    <xf numFmtId="180" fontId="1" fillId="0" borderId="45" xfId="2" applyNumberFormat="1" applyFont="1" applyFill="1" applyBorder="1" applyAlignment="1">
      <alignment horizontal="center"/>
    </xf>
    <xf numFmtId="180" fontId="25" fillId="0" borderId="15" xfId="2" applyNumberFormat="1" applyFont="1" applyBorder="1" applyAlignment="1"/>
    <xf numFmtId="177" fontId="25" fillId="0" borderId="15" xfId="3" applyNumberFormat="1" applyFont="1" applyBorder="1" applyAlignment="1"/>
    <xf numFmtId="180" fontId="15" fillId="3" borderId="40" xfId="2" applyNumberFormat="1" applyFont="1" applyFill="1" applyBorder="1" applyAlignment="1">
      <alignment horizontal="left" vertical="center" wrapText="1"/>
    </xf>
    <xf numFmtId="180" fontId="25" fillId="3" borderId="10" xfId="2" applyNumberFormat="1" applyFont="1" applyFill="1" applyBorder="1" applyAlignment="1"/>
    <xf numFmtId="180" fontId="3" fillId="3" borderId="10" xfId="2" applyNumberFormat="1" applyFont="1" applyFill="1" applyBorder="1" applyAlignment="1"/>
    <xf numFmtId="180" fontId="23" fillId="3" borderId="10" xfId="2" applyNumberFormat="1" applyFont="1" applyFill="1" applyBorder="1" applyAlignment="1">
      <alignment vertical="center"/>
    </xf>
    <xf numFmtId="180" fontId="16" fillId="4" borderId="43" xfId="2" applyNumberFormat="1" applyFont="1" applyFill="1" applyBorder="1" applyAlignment="1">
      <alignment horizontal="left" wrapText="1"/>
    </xf>
    <xf numFmtId="180" fontId="3" fillId="2" borderId="43" xfId="2" applyNumberFormat="1" applyFont="1" applyFill="1" applyBorder="1" applyAlignment="1">
      <alignment horizontal="center"/>
    </xf>
    <xf numFmtId="180" fontId="3" fillId="4" borderId="16" xfId="2" applyNumberFormat="1" applyFont="1" applyFill="1" applyBorder="1" applyAlignment="1">
      <alignment horizontal="center"/>
    </xf>
    <xf numFmtId="180" fontId="3" fillId="4" borderId="32" xfId="2" applyNumberFormat="1" applyFont="1" applyFill="1" applyBorder="1" applyAlignment="1">
      <alignment horizontal="center"/>
    </xf>
    <xf numFmtId="180" fontId="3" fillId="4" borderId="11" xfId="2" applyNumberFormat="1" applyFont="1" applyFill="1" applyBorder="1" applyAlignment="1">
      <alignment horizontal="center"/>
    </xf>
    <xf numFmtId="180" fontId="3" fillId="4" borderId="43" xfId="2" applyNumberFormat="1" applyFont="1" applyFill="1" applyBorder="1" applyAlignment="1">
      <alignment horizontal="center"/>
    </xf>
    <xf numFmtId="180" fontId="24" fillId="0" borderId="16" xfId="2" applyNumberFormat="1" applyFont="1" applyBorder="1" applyAlignment="1"/>
    <xf numFmtId="180" fontId="25" fillId="0" borderId="16" xfId="2" applyNumberFormat="1" applyFont="1" applyBorder="1" applyAlignment="1"/>
    <xf numFmtId="180" fontId="3" fillId="0" borderId="19" xfId="2" applyNumberFormat="1" applyFont="1" applyFill="1" applyBorder="1" applyAlignment="1"/>
    <xf numFmtId="180" fontId="25" fillId="0" borderId="4" xfId="2" applyNumberFormat="1" applyFont="1" applyBorder="1" applyAlignment="1"/>
    <xf numFmtId="180" fontId="3" fillId="0" borderId="32" xfId="2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/>
    <xf numFmtId="180" fontId="3" fillId="0" borderId="45" xfId="2" applyNumberFormat="1" applyFont="1" applyFill="1" applyBorder="1" applyAlignment="1">
      <alignment horizontal="center"/>
    </xf>
    <xf numFmtId="180" fontId="3" fillId="0" borderId="15" xfId="2" applyNumberFormat="1" applyFont="1" applyFill="1" applyBorder="1" applyAlignment="1">
      <alignment horizontal="center"/>
    </xf>
    <xf numFmtId="180" fontId="15" fillId="3" borderId="40" xfId="2" applyNumberFormat="1" applyFont="1" applyFill="1" applyBorder="1" applyAlignment="1">
      <alignment horizontal="left" wrapText="1"/>
    </xf>
    <xf numFmtId="180" fontId="3" fillId="3" borderId="24" xfId="2" applyNumberFormat="1" applyFont="1" applyFill="1" applyBorder="1" applyAlignment="1">
      <alignment horizontal="center"/>
    </xf>
    <xf numFmtId="180" fontId="1" fillId="0" borderId="43" xfId="2" applyNumberFormat="1" applyFont="1" applyFill="1" applyBorder="1" applyAlignment="1">
      <alignment horizontal="center"/>
    </xf>
    <xf numFmtId="180" fontId="25" fillId="0" borderId="32" xfId="2" applyNumberFormat="1" applyFont="1" applyBorder="1" applyAlignment="1"/>
    <xf numFmtId="180" fontId="1" fillId="0" borderId="16" xfId="2" applyNumberFormat="1" applyFont="1" applyFill="1" applyBorder="1" applyAlignment="1"/>
    <xf numFmtId="180" fontId="3" fillId="4" borderId="28" xfId="2" applyNumberFormat="1" applyFont="1" applyFill="1" applyBorder="1" applyAlignment="1">
      <alignment horizontal="center"/>
    </xf>
    <xf numFmtId="180" fontId="3" fillId="4" borderId="13" xfId="2" applyNumberFormat="1" applyFont="1" applyFill="1" applyBorder="1" applyAlignment="1">
      <alignment horizontal="center"/>
    </xf>
    <xf numFmtId="180" fontId="1" fillId="0" borderId="44" xfId="2" applyNumberFormat="1" applyFont="1" applyFill="1" applyBorder="1" applyAlignment="1">
      <alignment vertical="center" wrapText="1"/>
    </xf>
    <xf numFmtId="180" fontId="18" fillId="0" borderId="44" xfId="2" applyNumberFormat="1" applyFont="1" applyFill="1" applyBorder="1" applyAlignment="1">
      <alignment vertical="justify"/>
    </xf>
    <xf numFmtId="180" fontId="1" fillId="0" borderId="44" xfId="2" applyNumberFormat="1" applyFont="1" applyFill="1" applyBorder="1" applyAlignment="1">
      <alignment horizontal="center" vertical="center"/>
    </xf>
    <xf numFmtId="177" fontId="25" fillId="0" borderId="28" xfId="3" applyNumberFormat="1" applyFont="1" applyBorder="1" applyAlignment="1"/>
    <xf numFmtId="180" fontId="1" fillId="0" borderId="36" xfId="2" applyNumberFormat="1" applyFont="1" applyFill="1" applyBorder="1" applyAlignment="1">
      <alignment vertical="center"/>
    </xf>
    <xf numFmtId="180" fontId="25" fillId="0" borderId="30" xfId="2" applyNumberFormat="1" applyFont="1" applyBorder="1" applyAlignment="1"/>
    <xf numFmtId="180" fontId="1" fillId="0" borderId="45" xfId="2" applyNumberFormat="1" applyFont="1" applyFill="1" applyBorder="1" applyAlignment="1">
      <alignment wrapText="1"/>
    </xf>
    <xf numFmtId="180" fontId="3" fillId="4" borderId="28" xfId="2" applyNumberFormat="1" applyFont="1" applyFill="1" applyBorder="1" applyAlignment="1">
      <alignment vertical="center"/>
    </xf>
    <xf numFmtId="180" fontId="3" fillId="4" borderId="13" xfId="2" applyNumberFormat="1" applyFont="1" applyFill="1" applyBorder="1" applyAlignment="1">
      <alignment vertical="center"/>
    </xf>
    <xf numFmtId="180" fontId="1" fillId="0" borderId="44" xfId="2" applyNumberFormat="1" applyFont="1" applyFill="1" applyBorder="1" applyAlignment="1">
      <alignment vertical="justify"/>
    </xf>
    <xf numFmtId="180" fontId="25" fillId="4" borderId="28" xfId="2" applyNumberFormat="1" applyFont="1" applyFill="1" applyBorder="1" applyAlignment="1"/>
    <xf numFmtId="180" fontId="15" fillId="3" borderId="40" xfId="2" applyNumberFormat="1" applyFont="1" applyFill="1" applyBorder="1" applyAlignment="1">
      <alignment horizontal="left" vertical="top" wrapText="1"/>
    </xf>
    <xf numFmtId="180" fontId="1" fillId="3" borderId="40" xfId="2" applyNumberFormat="1" applyFont="1" applyFill="1" applyBorder="1" applyAlignment="1">
      <alignment horizontal="center"/>
    </xf>
    <xf numFmtId="180" fontId="25" fillId="3" borderId="24" xfId="2" applyNumberFormat="1" applyFont="1" applyFill="1" applyBorder="1" applyAlignment="1"/>
    <xf numFmtId="177" fontId="25" fillId="3" borderId="10" xfId="3" applyNumberFormat="1" applyFont="1" applyFill="1" applyBorder="1" applyAlignment="1"/>
    <xf numFmtId="180" fontId="1" fillId="4" borderId="32" xfId="2" applyNumberFormat="1" applyFont="1" applyFill="1" applyBorder="1" applyAlignment="1"/>
    <xf numFmtId="180" fontId="1" fillId="4" borderId="16" xfId="2" applyNumberFormat="1" applyFont="1" applyFill="1" applyBorder="1" applyAlignment="1"/>
    <xf numFmtId="180" fontId="3" fillId="0" borderId="30" xfId="2" applyNumberFormat="1" applyFont="1" applyFill="1" applyBorder="1" applyAlignment="1">
      <alignment horizontal="center"/>
    </xf>
    <xf numFmtId="180" fontId="1" fillId="0" borderId="15" xfId="2" applyNumberFormat="1" applyFont="1" applyFill="1" applyBorder="1" applyAlignment="1">
      <alignment horizontal="center"/>
    </xf>
    <xf numFmtId="180" fontId="3" fillId="0" borderId="36" xfId="2" applyNumberFormat="1" applyFont="1" applyFill="1" applyBorder="1" applyAlignment="1">
      <alignment horizontal="center"/>
    </xf>
    <xf numFmtId="180" fontId="3" fillId="0" borderId="19" xfId="2" applyNumberFormat="1" applyFont="1" applyFill="1" applyBorder="1" applyAlignment="1">
      <alignment horizontal="center"/>
    </xf>
    <xf numFmtId="180" fontId="3" fillId="0" borderId="4" xfId="2" applyNumberFormat="1" applyFont="1" applyFill="1" applyBorder="1" applyAlignment="1">
      <alignment horizontal="center"/>
    </xf>
    <xf numFmtId="180" fontId="1" fillId="0" borderId="30" xfId="2" applyNumberFormat="1" applyFont="1" applyFill="1" applyBorder="1" applyAlignment="1">
      <alignment horizontal="center"/>
    </xf>
    <xf numFmtId="180" fontId="3" fillId="0" borderId="54" xfId="2" applyNumberFormat="1" applyFont="1" applyFill="1" applyBorder="1" applyAlignment="1"/>
    <xf numFmtId="180" fontId="3" fillId="0" borderId="54" xfId="2" applyNumberFormat="1" applyFont="1" applyFill="1" applyBorder="1" applyAlignment="1">
      <alignment horizontal="center" vertical="center"/>
    </xf>
    <xf numFmtId="180" fontId="24" fillId="0" borderId="30" xfId="2" applyNumberFormat="1" applyFont="1" applyBorder="1" applyAlignment="1"/>
    <xf numFmtId="10" fontId="1" fillId="4" borderId="15" xfId="6" applyNumberFormat="1" applyFont="1" applyFill="1" applyBorder="1" applyAlignment="1">
      <alignment horizontal="center"/>
    </xf>
    <xf numFmtId="180" fontId="23" fillId="3" borderId="59" xfId="2" applyNumberFormat="1" applyFont="1" applyFill="1" applyBorder="1" applyAlignment="1">
      <alignment vertical="center"/>
    </xf>
    <xf numFmtId="10" fontId="1" fillId="4" borderId="16" xfId="6" applyNumberFormat="1" applyFont="1" applyFill="1" applyBorder="1" applyAlignment="1">
      <alignment horizontal="center"/>
    </xf>
    <xf numFmtId="180" fontId="3" fillId="4" borderId="54" xfId="2" applyNumberFormat="1" applyFont="1" applyFill="1" applyBorder="1" applyAlignment="1">
      <alignment horizontal="center"/>
    </xf>
    <xf numFmtId="177" fontId="24" fillId="0" borderId="15" xfId="3" applyNumberFormat="1" applyFont="1" applyBorder="1" applyAlignment="1"/>
    <xf numFmtId="180" fontId="3" fillId="0" borderId="57" xfId="2" applyNumberFormat="1" applyFont="1" applyFill="1" applyBorder="1" applyAlignment="1">
      <alignment horizontal="center"/>
    </xf>
    <xf numFmtId="10" fontId="1" fillId="3" borderId="10" xfId="6" applyNumberFormat="1" applyFont="1" applyFill="1" applyBorder="1" applyAlignment="1">
      <alignment horizontal="center"/>
    </xf>
    <xf numFmtId="180" fontId="3" fillId="3" borderId="60" xfId="2" applyNumberFormat="1" applyFont="1" applyFill="1" applyBorder="1" applyAlignment="1">
      <alignment horizontal="center"/>
    </xf>
    <xf numFmtId="180" fontId="3" fillId="0" borderId="61" xfId="2" applyNumberFormat="1" applyFont="1" applyFill="1" applyBorder="1" applyAlignment="1">
      <alignment horizontal="center"/>
    </xf>
    <xf numFmtId="180" fontId="3" fillId="0" borderId="62" xfId="2" applyNumberFormat="1" applyFont="1" applyFill="1" applyBorder="1" applyAlignment="1">
      <alignment horizontal="center"/>
    </xf>
    <xf numFmtId="177" fontId="25" fillId="0" borderId="44" xfId="3" applyNumberFormat="1" applyFont="1" applyBorder="1" applyAlignment="1"/>
    <xf numFmtId="180" fontId="2" fillId="3" borderId="59" xfId="2" applyNumberFormat="1" applyFont="1" applyFill="1" applyBorder="1" applyAlignment="1">
      <alignment vertical="center"/>
    </xf>
    <xf numFmtId="180" fontId="2" fillId="0" borderId="63" xfId="2" applyNumberFormat="1" applyFont="1" applyBorder="1" applyAlignment="1">
      <alignment vertical="center"/>
    </xf>
    <xf numFmtId="180" fontId="3" fillId="4" borderId="55" xfId="2" applyNumberFormat="1" applyFont="1" applyFill="1" applyBorder="1" applyAlignment="1">
      <alignment horizontal="center"/>
    </xf>
    <xf numFmtId="180" fontId="3" fillId="0" borderId="63" xfId="2" applyNumberFormat="1" applyFont="1" applyFill="1" applyBorder="1" applyAlignment="1">
      <alignment horizontal="center"/>
    </xf>
    <xf numFmtId="49" fontId="11" fillId="0" borderId="58" xfId="2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/>
    <xf numFmtId="0" fontId="26" fillId="0" borderId="4" xfId="0" applyFont="1" applyFill="1" applyBorder="1" applyAlignment="1"/>
    <xf numFmtId="49" fontId="12" fillId="0" borderId="3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/>
    </xf>
    <xf numFmtId="49" fontId="10" fillId="4" borderId="4" xfId="2" applyNumberFormat="1" applyFont="1" applyFill="1" applyBorder="1" applyAlignment="1">
      <alignment horizontal="center"/>
    </xf>
    <xf numFmtId="180" fontId="18" fillId="0" borderId="33" xfId="2" applyNumberFormat="1" applyFont="1" applyFill="1" applyBorder="1" applyAlignment="1">
      <alignment horizontal="left"/>
    </xf>
    <xf numFmtId="49" fontId="10" fillId="0" borderId="15" xfId="2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/>
    <xf numFmtId="180" fontId="3" fillId="3" borderId="24" xfId="2" applyNumberFormat="1" applyFont="1" applyFill="1" applyBorder="1" applyAlignment="1">
      <alignment horizontal="center" vertical="top" wrapText="1"/>
    </xf>
    <xf numFmtId="180" fontId="3" fillId="3" borderId="25" xfId="2" applyNumberFormat="1" applyFont="1" applyFill="1" applyBorder="1" applyAlignment="1">
      <alignment horizontal="center" vertical="top" wrapText="1"/>
    </xf>
    <xf numFmtId="180" fontId="3" fillId="4" borderId="19" xfId="2" applyNumberFormat="1" applyFont="1" applyFill="1" applyBorder="1" applyAlignment="1">
      <alignment horizontal="center" vertical="top" wrapText="1"/>
    </xf>
    <xf numFmtId="180" fontId="3" fillId="4" borderId="0" xfId="2" applyNumberFormat="1" applyFont="1" applyFill="1" applyBorder="1" applyAlignment="1">
      <alignment horizontal="center" vertical="top" wrapText="1"/>
    </xf>
    <xf numFmtId="180" fontId="3" fillId="4" borderId="0" xfId="2" applyNumberFormat="1" applyFont="1" applyFill="1" applyBorder="1" applyAlignment="1">
      <alignment horizontal="left" vertical="top" wrapText="1"/>
    </xf>
    <xf numFmtId="177" fontId="24" fillId="0" borderId="46" xfId="3" applyNumberFormat="1" applyFont="1" applyBorder="1" applyAlignment="1"/>
    <xf numFmtId="177" fontId="24" fillId="0" borderId="13" xfId="3" applyNumberFormat="1" applyFont="1" applyBorder="1" applyAlignment="1"/>
    <xf numFmtId="177" fontId="24" fillId="3" borderId="40" xfId="3" applyNumberFormat="1" applyFont="1" applyFill="1" applyBorder="1" applyAlignment="1"/>
    <xf numFmtId="177" fontId="24" fillId="0" borderId="36" xfId="3" applyNumberFormat="1" applyFont="1" applyBorder="1" applyAlignment="1"/>
    <xf numFmtId="180" fontId="1" fillId="0" borderId="32" xfId="2" applyNumberFormat="1" applyFont="1" applyFill="1" applyBorder="1" applyAlignment="1">
      <alignment horizontal="center"/>
    </xf>
    <xf numFmtId="177" fontId="24" fillId="0" borderId="16" xfId="3" applyNumberFormat="1" applyFont="1" applyBorder="1" applyAlignment="1"/>
    <xf numFmtId="177" fontId="24" fillId="0" borderId="44" xfId="3" applyNumberFormat="1" applyFont="1" applyBorder="1" applyAlignment="1"/>
    <xf numFmtId="177" fontId="25" fillId="0" borderId="45" xfId="3" applyNumberFormat="1" applyFont="1" applyBorder="1" applyAlignment="1"/>
    <xf numFmtId="180" fontId="1" fillId="0" borderId="15" xfId="2" applyNumberFormat="1" applyFont="1" applyFill="1" applyBorder="1" applyAlignment="1">
      <alignment horizontal="center" vertical="center"/>
    </xf>
    <xf numFmtId="177" fontId="25" fillId="3" borderId="40" xfId="3" applyNumberFormat="1" applyFont="1" applyFill="1" applyBorder="1" applyAlignment="1"/>
    <xf numFmtId="177" fontId="25" fillId="4" borderId="28" xfId="3" applyNumberFormat="1" applyFont="1" applyFill="1" applyBorder="1" applyAlignment="1"/>
    <xf numFmtId="177" fontId="25" fillId="4" borderId="13" xfId="3" applyNumberFormat="1" applyFont="1" applyFill="1" applyBorder="1" applyAlignment="1"/>
    <xf numFmtId="177" fontId="24" fillId="0" borderId="43" xfId="3" applyNumberFormat="1" applyFont="1" applyBorder="1" applyAlignment="1"/>
    <xf numFmtId="177" fontId="24" fillId="0" borderId="32" xfId="3" applyNumberFormat="1" applyFont="1" applyBorder="1" applyAlignment="1"/>
    <xf numFmtId="177" fontId="25" fillId="0" borderId="30" xfId="3" applyNumberFormat="1" applyFont="1" applyBorder="1" applyAlignment="1"/>
    <xf numFmtId="177" fontId="25" fillId="0" borderId="47" xfId="3" applyNumberFormat="1" applyFont="1" applyBorder="1" applyAlignment="1"/>
    <xf numFmtId="177" fontId="24" fillId="0" borderId="47" xfId="3" applyNumberFormat="1" applyFont="1" applyBorder="1" applyAlignment="1"/>
    <xf numFmtId="180" fontId="3" fillId="0" borderId="64" xfId="2" applyNumberFormat="1" applyFont="1" applyFill="1" applyBorder="1" applyAlignment="1">
      <alignment horizontal="left" wrapText="1"/>
    </xf>
    <xf numFmtId="177" fontId="25" fillId="0" borderId="46" xfId="3" applyNumberFormat="1" applyFont="1" applyBorder="1" applyAlignment="1"/>
    <xf numFmtId="180" fontId="1" fillId="0" borderId="31" xfId="2" applyNumberFormat="1" applyFont="1" applyFill="1" applyBorder="1" applyAlignment="1">
      <alignment horizontal="left" wrapText="1"/>
    </xf>
    <xf numFmtId="177" fontId="25" fillId="0" borderId="31" xfId="3" applyNumberFormat="1" applyFont="1" applyBorder="1" applyAlignment="1"/>
    <xf numFmtId="177" fontId="24" fillId="0" borderId="45" xfId="3" applyNumberFormat="1" applyFont="1" applyBorder="1" applyAlignment="1"/>
    <xf numFmtId="180" fontId="3" fillId="0" borderId="19" xfId="2" applyNumberFormat="1" applyFont="1" applyFill="1" applyBorder="1" applyAlignment="1">
      <alignment vertical="center"/>
    </xf>
    <xf numFmtId="180" fontId="1" fillId="0" borderId="46" xfId="2" applyNumberFormat="1" applyFont="1" applyFill="1" applyBorder="1" applyAlignment="1">
      <alignment wrapText="1"/>
    </xf>
    <xf numFmtId="180" fontId="1" fillId="0" borderId="46" xfId="2" applyNumberFormat="1" applyFont="1" applyFill="1" applyBorder="1" applyAlignment="1">
      <alignment horizontal="left" wrapText="1"/>
    </xf>
    <xf numFmtId="180" fontId="3" fillId="0" borderId="47" xfId="2" applyNumberFormat="1" applyFont="1" applyFill="1" applyBorder="1" applyAlignment="1">
      <alignment horizontal="left" wrapText="1"/>
    </xf>
    <xf numFmtId="180" fontId="1" fillId="0" borderId="29" xfId="2" applyNumberFormat="1" applyFont="1" applyFill="1" applyBorder="1" applyAlignment="1">
      <alignment horizontal="left" wrapText="1"/>
    </xf>
    <xf numFmtId="180" fontId="1" fillId="0" borderId="47" xfId="2" applyNumberFormat="1" applyFont="1" applyFill="1" applyBorder="1" applyAlignment="1">
      <alignment horizontal="left" wrapText="1"/>
    </xf>
    <xf numFmtId="180" fontId="3" fillId="0" borderId="15" xfId="2" applyNumberFormat="1" applyFont="1" applyFill="1" applyBorder="1" applyAlignment="1">
      <alignment horizontal="left" wrapText="1"/>
    </xf>
    <xf numFmtId="180" fontId="1" fillId="3" borderId="40" xfId="2" applyNumberFormat="1" applyFont="1" applyFill="1" applyBorder="1" applyAlignment="1">
      <alignment horizontal="left" wrapText="1"/>
    </xf>
    <xf numFmtId="180" fontId="3" fillId="3" borderId="10" xfId="2" applyNumberFormat="1" applyFont="1" applyFill="1" applyBorder="1" applyAlignment="1">
      <alignment horizontal="left" wrapText="1"/>
    </xf>
    <xf numFmtId="180" fontId="3" fillId="0" borderId="36" xfId="2" applyNumberFormat="1" applyFont="1" applyFill="1" applyBorder="1" applyAlignment="1">
      <alignment horizontal="left" wrapText="1"/>
    </xf>
    <xf numFmtId="180" fontId="3" fillId="0" borderId="19" xfId="2" applyNumberFormat="1" applyFont="1" applyFill="1" applyBorder="1" applyAlignment="1">
      <alignment horizontal="left" wrapText="1"/>
    </xf>
    <xf numFmtId="180" fontId="3" fillId="0" borderId="4" xfId="2" applyNumberFormat="1" applyFont="1" applyFill="1" applyBorder="1" applyAlignment="1">
      <alignment horizontal="left" wrapText="1"/>
    </xf>
    <xf numFmtId="180" fontId="3" fillId="0" borderId="45" xfId="2" applyNumberFormat="1" applyFont="1" applyFill="1" applyBorder="1" applyAlignment="1">
      <alignment horizontal="left" wrapText="1"/>
    </xf>
    <xf numFmtId="180" fontId="3" fillId="0" borderId="30" xfId="2" applyNumberFormat="1" applyFont="1" applyFill="1" applyBorder="1" applyAlignment="1">
      <alignment horizontal="left" wrapText="1"/>
    </xf>
    <xf numFmtId="180" fontId="3" fillId="0" borderId="65" xfId="2" applyNumberFormat="1" applyFont="1" applyFill="1" applyBorder="1" applyAlignment="1">
      <alignment horizontal="left" wrapText="1"/>
    </xf>
    <xf numFmtId="180" fontId="3" fillId="3" borderId="40" xfId="2" applyNumberFormat="1" applyFont="1" applyFill="1" applyBorder="1" applyAlignment="1">
      <alignment horizontal="center" vertical="top" wrapText="1"/>
    </xf>
    <xf numFmtId="180" fontId="3" fillId="3" borderId="11" xfId="2" applyNumberFormat="1" applyFont="1" applyFill="1" applyBorder="1" applyAlignment="1">
      <alignment horizontal="left" wrapText="1"/>
    </xf>
    <xf numFmtId="180" fontId="3" fillId="4" borderId="36" xfId="2" applyNumberFormat="1" applyFont="1" applyFill="1" applyBorder="1" applyAlignment="1">
      <alignment horizontal="left" vertical="top" wrapText="1"/>
    </xf>
    <xf numFmtId="180" fontId="3" fillId="4" borderId="15" xfId="2" applyNumberFormat="1" applyFont="1" applyFill="1" applyBorder="1" applyAlignment="1">
      <alignment horizontal="left" wrapText="1"/>
    </xf>
    <xf numFmtId="180" fontId="1" fillId="0" borderId="44" xfId="2" applyNumberFormat="1" applyFont="1" applyFill="1" applyBorder="1" applyAlignment="1">
      <alignment horizontal="left" wrapText="1"/>
    </xf>
    <xf numFmtId="180" fontId="3" fillId="0" borderId="13" xfId="2" applyNumberFormat="1" applyFont="1" applyFill="1" applyBorder="1" applyAlignment="1">
      <alignment horizontal="left" wrapText="1"/>
    </xf>
    <xf numFmtId="180" fontId="3" fillId="3" borderId="44" xfId="2" applyNumberFormat="1" applyFont="1" applyFill="1" applyBorder="1" applyAlignment="1">
      <alignment horizontal="left" wrapText="1"/>
    </xf>
    <xf numFmtId="180" fontId="3" fillId="4" borderId="28" xfId="2" applyNumberFormat="1" applyFont="1" applyFill="1" applyBorder="1" applyAlignment="1">
      <alignment horizontal="left" wrapText="1"/>
    </xf>
    <xf numFmtId="180" fontId="3" fillId="4" borderId="13" xfId="2" applyNumberFormat="1" applyFont="1" applyFill="1" applyBorder="1" applyAlignment="1">
      <alignment horizontal="left" wrapText="1"/>
    </xf>
    <xf numFmtId="180" fontId="3" fillId="0" borderId="28" xfId="2" applyNumberFormat="1" applyFont="1" applyFill="1" applyBorder="1" applyAlignment="1">
      <alignment horizontal="left" wrapText="1"/>
    </xf>
    <xf numFmtId="180" fontId="1" fillId="0" borderId="13" xfId="2" applyNumberFormat="1" applyFont="1" applyFill="1" applyBorder="1" applyAlignment="1">
      <alignment horizontal="left" wrapText="1"/>
    </xf>
    <xf numFmtId="177" fontId="25" fillId="0" borderId="62" xfId="3" applyNumberFormat="1" applyFont="1" applyBorder="1" applyAlignment="1"/>
    <xf numFmtId="177" fontId="25" fillId="0" borderId="66" xfId="3" applyNumberFormat="1" applyFont="1" applyBorder="1" applyAlignment="1"/>
    <xf numFmtId="180" fontId="3" fillId="3" borderId="60" xfId="2" applyNumberFormat="1" applyFont="1" applyFill="1" applyBorder="1" applyAlignment="1">
      <alignment horizontal="left" wrapText="1"/>
    </xf>
    <xf numFmtId="180" fontId="3" fillId="0" borderId="63" xfId="2" applyNumberFormat="1" applyFont="1" applyFill="1" applyBorder="1" applyAlignment="1">
      <alignment horizontal="left" wrapText="1"/>
    </xf>
    <xf numFmtId="180" fontId="3" fillId="0" borderId="66" xfId="2" applyNumberFormat="1" applyFont="1" applyFill="1" applyBorder="1" applyAlignment="1">
      <alignment horizontal="left" wrapText="1"/>
    </xf>
    <xf numFmtId="180" fontId="3" fillId="0" borderId="57" xfId="2" applyNumberFormat="1" applyFont="1" applyFill="1" applyBorder="1" applyAlignment="1">
      <alignment horizontal="left" wrapText="1"/>
    </xf>
    <xf numFmtId="180" fontId="3" fillId="3" borderId="67" xfId="2" applyNumberFormat="1" applyFont="1" applyFill="1" applyBorder="1" applyAlignment="1">
      <alignment horizontal="left" wrapText="1"/>
    </xf>
    <xf numFmtId="10" fontId="1" fillId="4" borderId="4" xfId="6" applyNumberFormat="1" applyFont="1" applyFill="1" applyBorder="1" applyAlignment="1">
      <alignment horizontal="center"/>
    </xf>
    <xf numFmtId="180" fontId="3" fillId="4" borderId="66" xfId="2" applyNumberFormat="1" applyFont="1" applyFill="1" applyBorder="1" applyAlignment="1">
      <alignment horizontal="left" wrapText="1"/>
    </xf>
    <xf numFmtId="180" fontId="3" fillId="0" borderId="62" xfId="2" applyNumberFormat="1" applyFont="1" applyFill="1" applyBorder="1" applyAlignment="1">
      <alignment horizontal="left" wrapText="1"/>
    </xf>
    <xf numFmtId="180" fontId="1" fillId="0" borderId="28" xfId="2" applyNumberFormat="1" applyFont="1" applyFill="1" applyBorder="1" applyAlignment="1">
      <alignment horizontal="left" wrapText="1"/>
    </xf>
    <xf numFmtId="49" fontId="12" fillId="0" borderId="58" xfId="2" applyNumberFormat="1" applyFont="1" applyFill="1" applyBorder="1" applyAlignment="1">
      <alignment horizontal="center" vertical="center"/>
    </xf>
    <xf numFmtId="49" fontId="12" fillId="0" borderId="16" xfId="2" applyNumberFormat="1" applyFont="1" applyFill="1" applyBorder="1" applyAlignment="1">
      <alignment horizontal="center" vertical="center"/>
    </xf>
    <xf numFmtId="49" fontId="10" fillId="0" borderId="4" xfId="2" applyNumberFormat="1" applyFont="1" applyFill="1" applyBorder="1" applyAlignment="1">
      <alignment horizontal="center"/>
    </xf>
    <xf numFmtId="49" fontId="9" fillId="3" borderId="12" xfId="2" applyNumberFormat="1" applyFont="1" applyFill="1" applyBorder="1" applyAlignment="1">
      <alignment horizontal="center"/>
    </xf>
    <xf numFmtId="49" fontId="9" fillId="3" borderId="11" xfId="2" applyNumberFormat="1" applyFont="1" applyFill="1" applyBorder="1" applyAlignment="1">
      <alignment horizontal="center"/>
    </xf>
    <xf numFmtId="49" fontId="10" fillId="3" borderId="11" xfId="2" applyNumberFormat="1" applyFont="1" applyFill="1" applyBorder="1" applyAlignment="1">
      <alignment horizontal="center"/>
    </xf>
    <xf numFmtId="49" fontId="11" fillId="0" borderId="68" xfId="2" applyNumberFormat="1" applyFont="1" applyFill="1" applyBorder="1" applyAlignment="1">
      <alignment horizontal="center"/>
    </xf>
    <xf numFmtId="49" fontId="11" fillId="0" borderId="65" xfId="2" applyNumberFormat="1" applyFont="1" applyFill="1" applyBorder="1" applyAlignment="1">
      <alignment horizontal="center"/>
    </xf>
    <xf numFmtId="49" fontId="11" fillId="3" borderId="68" xfId="2" applyNumberFormat="1" applyFont="1" applyFill="1" applyBorder="1" applyAlignment="1">
      <alignment horizontal="center"/>
    </xf>
    <xf numFmtId="49" fontId="11" fillId="3" borderId="65" xfId="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0" fontId="3" fillId="4" borderId="28" xfId="2" applyNumberFormat="1" applyFont="1" applyFill="1" applyBorder="1" applyAlignment="1">
      <alignment horizontal="center" vertical="top" wrapText="1"/>
    </xf>
    <xf numFmtId="180" fontId="3" fillId="4" borderId="29" xfId="2" applyNumberFormat="1" applyFont="1" applyFill="1" applyBorder="1" applyAlignment="1">
      <alignment horizontal="center" vertical="top" wrapText="1"/>
    </xf>
    <xf numFmtId="180" fontId="3" fillId="4" borderId="29" xfId="2" applyNumberFormat="1" applyFont="1" applyFill="1" applyBorder="1" applyAlignment="1">
      <alignment horizontal="left" vertical="top" wrapText="1"/>
    </xf>
    <xf numFmtId="49" fontId="11" fillId="0" borderId="4" xfId="2" applyNumberFormat="1" applyFont="1" applyFill="1" applyBorder="1" applyAlignment="1">
      <alignment horizontal="center"/>
    </xf>
    <xf numFmtId="180" fontId="1" fillId="0" borderId="19" xfId="2" applyNumberFormat="1" applyFont="1" applyFill="1" applyBorder="1" applyAlignment="1"/>
    <xf numFmtId="180" fontId="1" fillId="0" borderId="0" xfId="2" applyNumberFormat="1" applyFont="1" applyFill="1" applyBorder="1" applyAlignment="1"/>
    <xf numFmtId="180" fontId="3" fillId="0" borderId="0" xfId="2" applyNumberFormat="1" applyFont="1" applyFill="1" applyBorder="1" applyAlignment="1">
      <alignment horizontal="left"/>
    </xf>
    <xf numFmtId="180" fontId="3" fillId="3" borderId="11" xfId="2" applyNumberFormat="1" applyFont="1" applyFill="1" applyBorder="1" applyAlignment="1">
      <alignment horizontal="center" vertical="top" wrapText="1"/>
    </xf>
    <xf numFmtId="180" fontId="1" fillId="0" borderId="69" xfId="2" applyNumberFormat="1" applyFont="1" applyFill="1" applyBorder="1" applyAlignment="1"/>
    <xf numFmtId="180" fontId="1" fillId="0" borderId="70" xfId="2" applyNumberFormat="1" applyFont="1" applyFill="1" applyBorder="1" applyAlignment="1"/>
    <xf numFmtId="180" fontId="1" fillId="3" borderId="70" xfId="2" applyNumberFormat="1" applyFont="1" applyFill="1" applyBorder="1" applyAlignment="1"/>
    <xf numFmtId="180" fontId="3" fillId="4" borderId="44" xfId="2" applyNumberFormat="1" applyFont="1" applyFill="1" applyBorder="1" applyAlignment="1">
      <alignment horizontal="left" vertical="top" wrapText="1"/>
    </xf>
    <xf numFmtId="180" fontId="1" fillId="0" borderId="28" xfId="2" applyNumberFormat="1" applyFont="1" applyFill="1" applyBorder="1" applyAlignment="1">
      <alignment horizontal="center"/>
    </xf>
    <xf numFmtId="0" fontId="4" fillId="0" borderId="28" xfId="0" applyFont="1" applyFill="1" applyBorder="1" applyAlignment="1"/>
    <xf numFmtId="0" fontId="4" fillId="0" borderId="13" xfId="0" applyFont="1" applyFill="1" applyBorder="1" applyAlignment="1"/>
    <xf numFmtId="180" fontId="1" fillId="0" borderId="71" xfId="2" applyNumberFormat="1" applyFont="1" applyFill="1" applyBorder="1" applyAlignment="1">
      <alignment horizontal="left" wrapText="1"/>
    </xf>
    <xf numFmtId="180" fontId="4" fillId="0" borderId="28" xfId="2" applyNumberFormat="1" applyFont="1" applyFill="1" applyBorder="1" applyAlignment="1">
      <alignment vertical="center"/>
    </xf>
    <xf numFmtId="180" fontId="4" fillId="0" borderId="13" xfId="2" applyNumberFormat="1" applyFont="1" applyFill="1" applyBorder="1" applyAlignment="1">
      <alignment horizontal="center" vertical="center"/>
    </xf>
    <xf numFmtId="180" fontId="29" fillId="0" borderId="13" xfId="2" applyNumberFormat="1" applyFont="1" applyFill="1" applyBorder="1" applyAlignment="1">
      <alignment horizontal="center" vertical="center"/>
    </xf>
    <xf numFmtId="180" fontId="1" fillId="0" borderId="28" xfId="2" applyNumberFormat="1" applyFont="1" applyFill="1" applyBorder="1" applyAlignment="1">
      <alignment vertical="center"/>
    </xf>
    <xf numFmtId="180" fontId="1" fillId="0" borderId="13" xfId="2" applyNumberFormat="1" applyFont="1" applyFill="1" applyBorder="1" applyAlignment="1">
      <alignment vertical="center"/>
    </xf>
    <xf numFmtId="180" fontId="1" fillId="0" borderId="44" xfId="2" applyNumberFormat="1" applyFont="1" applyFill="1" applyBorder="1" applyAlignment="1">
      <alignment vertical="center"/>
    </xf>
    <xf numFmtId="180" fontId="3" fillId="0" borderId="46" xfId="2" applyNumberFormat="1" applyFont="1" applyFill="1" applyBorder="1" applyAlignment="1">
      <alignment horizontal="left" wrapText="1"/>
    </xf>
    <xf numFmtId="180" fontId="3" fillId="0" borderId="71" xfId="2" applyNumberFormat="1" applyFont="1" applyFill="1" applyBorder="1" applyAlignment="1">
      <alignment horizontal="left" wrapText="1"/>
    </xf>
    <xf numFmtId="180" fontId="3" fillId="0" borderId="44" xfId="2" applyNumberFormat="1" applyFont="1" applyFill="1" applyBorder="1" applyAlignment="1">
      <alignment wrapText="1"/>
    </xf>
    <xf numFmtId="180" fontId="3" fillId="0" borderId="28" xfId="2" applyNumberFormat="1" applyFont="1" applyFill="1" applyBorder="1" applyAlignment="1">
      <alignment wrapText="1"/>
    </xf>
    <xf numFmtId="180" fontId="1" fillId="0" borderId="36" xfId="2" applyNumberFormat="1" applyFont="1" applyFill="1" applyBorder="1" applyAlignment="1">
      <alignment horizontal="left" wrapText="1"/>
    </xf>
    <xf numFmtId="180" fontId="1" fillId="0" borderId="36" xfId="2" applyNumberFormat="1" applyFont="1" applyFill="1" applyBorder="1" applyAlignment="1">
      <alignment horizontal="center"/>
    </xf>
    <xf numFmtId="180" fontId="1" fillId="0" borderId="19" xfId="2" applyNumberFormat="1" applyFont="1" applyFill="1" applyBorder="1" applyAlignment="1">
      <alignment vertical="center"/>
    </xf>
    <xf numFmtId="180" fontId="1" fillId="0" borderId="72" xfId="2" applyNumberFormat="1" applyFont="1" applyFill="1" applyBorder="1" applyAlignment="1">
      <alignment vertical="center"/>
    </xf>
    <xf numFmtId="180" fontId="1" fillId="0" borderId="4" xfId="2" applyNumberFormat="1" applyFont="1" applyFill="1" applyBorder="1" applyAlignment="1">
      <alignment vertical="center"/>
    </xf>
    <xf numFmtId="180" fontId="1" fillId="3" borderId="11" xfId="2" applyNumberFormat="1" applyFont="1" applyFill="1" applyBorder="1" applyAlignment="1">
      <alignment vertical="center"/>
    </xf>
    <xf numFmtId="180" fontId="3" fillId="3" borderId="13" xfId="2" applyNumberFormat="1" applyFont="1" applyFill="1" applyBorder="1" applyAlignment="1">
      <alignment horizontal="left" wrapText="1"/>
    </xf>
    <xf numFmtId="0" fontId="26" fillId="0" borderId="13" xfId="0" applyFont="1" applyFill="1" applyBorder="1" applyAlignment="1"/>
    <xf numFmtId="180" fontId="3" fillId="0" borderId="13" xfId="2" applyNumberFormat="1" applyFont="1" applyFill="1" applyBorder="1" applyAlignment="1">
      <alignment wrapText="1"/>
    </xf>
    <xf numFmtId="180" fontId="30" fillId="0" borderId="13" xfId="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80" fontId="1" fillId="0" borderId="73" xfId="2" applyNumberFormat="1" applyFont="1" applyFill="1" applyBorder="1" applyAlignment="1"/>
    <xf numFmtId="0" fontId="31" fillId="0" borderId="15" xfId="0" applyFont="1" applyFill="1" applyBorder="1" applyAlignment="1"/>
    <xf numFmtId="0" fontId="31" fillId="0" borderId="65" xfId="0" applyFont="1" applyFill="1" applyBorder="1" applyAlignment="1"/>
    <xf numFmtId="180" fontId="1" fillId="3" borderId="74" xfId="2" applyNumberFormat="1" applyFont="1" applyFill="1" applyBorder="1" applyAlignment="1">
      <alignment horizontal="center"/>
    </xf>
    <xf numFmtId="0" fontId="26" fillId="3" borderId="75" xfId="0" applyFont="1" applyFill="1" applyBorder="1" applyAlignment="1"/>
    <xf numFmtId="180" fontId="26" fillId="3" borderId="75" xfId="2" applyNumberFormat="1" applyFont="1" applyFill="1" applyBorder="1" applyAlignment="1"/>
    <xf numFmtId="180" fontId="3" fillId="0" borderId="55" xfId="2" applyNumberFormat="1" applyFont="1" applyFill="1" applyBorder="1" applyAlignment="1">
      <alignment horizontal="left" wrapText="1"/>
    </xf>
    <xf numFmtId="180" fontId="4" fillId="0" borderId="13" xfId="2" applyNumberFormat="1" applyFont="1" applyFill="1" applyBorder="1" applyAlignment="1">
      <alignment vertical="center"/>
    </xf>
    <xf numFmtId="177" fontId="31" fillId="0" borderId="28" xfId="3" applyNumberFormat="1" applyFont="1" applyBorder="1" applyAlignment="1">
      <alignment horizontal="center"/>
    </xf>
    <xf numFmtId="180" fontId="1" fillId="0" borderId="55" xfId="2" applyNumberFormat="1" applyFont="1" applyFill="1" applyBorder="1" applyAlignment="1">
      <alignment vertical="center"/>
    </xf>
    <xf numFmtId="180" fontId="1" fillId="0" borderId="4" xfId="2" applyNumberFormat="1" applyFont="1" applyFill="1" applyBorder="1" applyAlignment="1">
      <alignment horizontal="center" vertical="center"/>
    </xf>
    <xf numFmtId="180" fontId="1" fillId="0" borderId="63" xfId="2" applyNumberFormat="1" applyFont="1" applyFill="1" applyBorder="1" applyAlignment="1">
      <alignment vertical="center"/>
    </xf>
    <xf numFmtId="10" fontId="1" fillId="3" borderId="2" xfId="6" applyNumberFormat="1" applyFont="1" applyFill="1" applyBorder="1" applyAlignment="1">
      <alignment horizontal="center"/>
    </xf>
    <xf numFmtId="180" fontId="3" fillId="0" borderId="62" xfId="2" applyNumberFormat="1" applyFont="1" applyFill="1" applyBorder="1" applyAlignment="1">
      <alignment wrapText="1"/>
    </xf>
    <xf numFmtId="180" fontId="1" fillId="0" borderId="65" xfId="2" applyNumberFormat="1" applyFont="1" applyFill="1" applyBorder="1" applyAlignment="1">
      <alignment vertical="center"/>
    </xf>
    <xf numFmtId="180" fontId="1" fillId="0" borderId="76" xfId="2" applyNumberFormat="1" applyFont="1" applyFill="1" applyBorder="1" applyAlignment="1">
      <alignment vertical="center"/>
    </xf>
    <xf numFmtId="0" fontId="26" fillId="3" borderId="77" xfId="0" applyFont="1" applyFill="1" applyBorder="1" applyAlignment="1"/>
    <xf numFmtId="177" fontId="4" fillId="0" borderId="0" xfId="3" applyNumberFormat="1" applyFont="1" applyBorder="1" applyAlignment="1">
      <alignment horizontal="center"/>
    </xf>
    <xf numFmtId="0" fontId="4" fillId="0" borderId="0" xfId="0" applyFont="1" applyFill="1" applyBorder="1" applyAlignment="1"/>
    <xf numFmtId="180" fontId="30" fillId="0" borderId="0" xfId="2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180" fontId="4" fillId="0" borderId="0" xfId="2" applyNumberFormat="1" applyFont="1" applyFill="1" applyAlignment="1">
      <alignment vertical="center"/>
    </xf>
    <xf numFmtId="177" fontId="31" fillId="0" borderId="0" xfId="3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81" fontId="14" fillId="0" borderId="0" xfId="0" applyNumberFormat="1" applyFont="1" applyFill="1" applyBorder="1" applyAlignment="1" quotePrefix="1">
      <alignment horizontal="center" vertical="center"/>
    </xf>
    <xf numFmtId="49" fontId="9" fillId="4" borderId="13" xfId="2" applyNumberFormat="1" applyFont="1" applyFill="1" applyBorder="1" applyAlignment="1" quotePrefix="1">
      <alignment horizontal="center"/>
    </xf>
    <xf numFmtId="49" fontId="9" fillId="0" borderId="13" xfId="2" applyNumberFormat="1" applyFont="1" applyFill="1" applyBorder="1" applyAlignment="1" quotePrefix="1">
      <alignment horizontal="center"/>
    </xf>
    <xf numFmtId="49" fontId="12" fillId="0" borderId="13" xfId="2" applyNumberFormat="1" applyFont="1" applyFill="1" applyBorder="1" applyAlignment="1" quotePrefix="1">
      <alignment horizontal="center"/>
    </xf>
    <xf numFmtId="49" fontId="9" fillId="5" borderId="13" xfId="2" applyNumberFormat="1" applyFont="1" applyFill="1" applyBorder="1" applyAlignment="1" quotePrefix="1">
      <alignment horizontal="center"/>
    </xf>
    <xf numFmtId="49" fontId="11" fillId="0" borderId="16" xfId="2" applyNumberFormat="1" applyFont="1" applyFill="1" applyBorder="1" applyAlignment="1" quotePrefix="1">
      <alignment horizontal="center"/>
    </xf>
    <xf numFmtId="49" fontId="11" fillId="0" borderId="13" xfId="2" applyNumberFormat="1" applyFont="1" applyFill="1" applyBorder="1" applyAlignment="1" quotePrefix="1">
      <alignment horizontal="center"/>
    </xf>
    <xf numFmtId="49" fontId="10" fillId="0" borderId="13" xfId="2" applyNumberFormat="1" applyFont="1" applyFill="1" applyBorder="1" applyAlignment="1" quotePrefix="1">
      <alignment horizontal="center"/>
    </xf>
    <xf numFmtId="49" fontId="9" fillId="3" borderId="10" xfId="2" applyNumberFormat="1" applyFont="1" applyFill="1" applyBorder="1" applyAlignment="1" quotePrefix="1">
      <alignment horizontal="center"/>
    </xf>
    <xf numFmtId="49" fontId="9" fillId="0" borderId="16" xfId="2" applyNumberFormat="1" applyFont="1" applyFill="1" applyBorder="1" applyAlignment="1" quotePrefix="1">
      <alignment horizontal="center" vertical="center"/>
    </xf>
    <xf numFmtId="49" fontId="10" fillId="0" borderId="16" xfId="2" applyNumberFormat="1" applyFont="1" applyFill="1" applyBorder="1" applyAlignment="1" quotePrefix="1">
      <alignment horizontal="center" vertical="center"/>
    </xf>
    <xf numFmtId="49" fontId="11" fillId="0" borderId="16" xfId="2" applyNumberFormat="1" applyFont="1" applyFill="1" applyBorder="1" applyAlignment="1" quotePrefix="1">
      <alignment horizontal="center" vertical="center"/>
    </xf>
    <xf numFmtId="49" fontId="9" fillId="0" borderId="13" xfId="2" applyNumberFormat="1" applyFont="1" applyFill="1" applyBorder="1" applyAlignment="1" quotePrefix="1">
      <alignment horizontal="center" vertical="center"/>
    </xf>
    <xf numFmtId="49" fontId="9" fillId="0" borderId="16" xfId="2" applyNumberFormat="1" applyFont="1" applyFill="1" applyBorder="1" applyAlignment="1" quotePrefix="1">
      <alignment horizontal="center"/>
    </xf>
    <xf numFmtId="49" fontId="12" fillId="0" borderId="13" xfId="2" applyNumberFormat="1" applyFont="1" applyFill="1" applyBorder="1" applyAlignment="1" quotePrefix="1">
      <alignment horizontal="center" vertical="center"/>
    </xf>
    <xf numFmtId="49" fontId="11" fillId="0" borderId="13" xfId="2" applyNumberFormat="1" applyFont="1" applyFill="1" applyBorder="1" applyAlignment="1" quotePrefix="1">
      <alignment horizontal="center" vertical="center"/>
    </xf>
    <xf numFmtId="49" fontId="10" fillId="0" borderId="13" xfId="2" applyNumberFormat="1" applyFont="1" applyFill="1" applyBorder="1" applyAlignment="1" quotePrefix="1">
      <alignment horizontal="center" vertical="center"/>
    </xf>
    <xf numFmtId="49" fontId="11" fillId="0" borderId="15" xfId="2" applyNumberFormat="1" applyFont="1" applyFill="1" applyBorder="1" applyAlignment="1" quotePrefix="1">
      <alignment horizontal="center" vertical="center"/>
    </xf>
    <xf numFmtId="49" fontId="12" fillId="0" borderId="4" xfId="2" applyNumberFormat="1" applyFont="1" applyFill="1" applyBorder="1" applyAlignment="1" quotePrefix="1">
      <alignment horizontal="center" vertical="center"/>
    </xf>
    <xf numFmtId="49" fontId="12" fillId="0" borderId="16" xfId="2" applyNumberFormat="1" applyFont="1" applyFill="1" applyBorder="1" applyAlignment="1" quotePrefix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Comma [0]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KARAJO%202022\ADPEM\12.%20Desember%20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Feb"/>
      <sheetName val="Real Feb"/>
      <sheetName val="MAR"/>
      <sheetName val="Real Mar"/>
      <sheetName val="April"/>
      <sheetName val="Real April"/>
      <sheetName val="Mei"/>
      <sheetName val="Real Mei"/>
      <sheetName val="Juni"/>
      <sheetName val="Real Juni"/>
      <sheetName val="Juli"/>
      <sheetName val="Real Juli"/>
      <sheetName val="SPJ Agust"/>
      <sheetName val="Real Agust"/>
      <sheetName val="SPJ Sept"/>
      <sheetName val="Real Sept"/>
      <sheetName val="SPJ OKT"/>
      <sheetName val="Real Okt"/>
      <sheetName val="SPJ Nop"/>
      <sheetName val="Real Nop"/>
      <sheetName val="SPJ DES"/>
      <sheetName val="REAL DES"/>
      <sheetName val="REAL ANGGRAN"/>
      <sheetName val="Sheet2"/>
      <sheetName val="S JAN"/>
      <sheetName val="R JAN"/>
      <sheetName val="S FEB"/>
      <sheetName val="R FEB"/>
      <sheetName val="S MAR"/>
      <sheetName val="R MAR"/>
      <sheetName val="S APRIL"/>
      <sheetName val="R APRIL"/>
      <sheetName val="S Mei"/>
      <sheetName val="R Mei"/>
      <sheetName val="S JUNI"/>
      <sheetName val="R JUNI"/>
      <sheetName val="S JULI"/>
      <sheetName val="R JULI"/>
      <sheetName val="S AUG"/>
      <sheetName val="R AUG"/>
      <sheetName val="S AGUS"/>
      <sheetName val="R AGUS"/>
      <sheetName val="S SEPT"/>
      <sheetName val="R SEPT"/>
      <sheetName val="S Okt"/>
      <sheetName val="R Okt"/>
      <sheetName val="R Nop"/>
      <sheetName val="S NOP"/>
      <sheetName val="R Des"/>
      <sheetName val="S Des"/>
      <sheetName val="Sheet7"/>
      <sheetName val="Sheet4"/>
      <sheetName val="Sheet6"/>
      <sheetName val="SPJ"/>
      <sheetName val="SPJ F"/>
      <sheetName val="Realisasi"/>
      <sheetName val="Sheet8"/>
      <sheetName val="LR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8">
          <cell r="R18">
            <v>377500</v>
          </cell>
        </row>
        <row r="18">
          <cell r="X18">
            <v>327500</v>
          </cell>
        </row>
        <row r="20">
          <cell r="R20">
            <v>2864389858</v>
          </cell>
        </row>
        <row r="24">
          <cell r="U24">
            <v>1068279940</v>
          </cell>
        </row>
        <row r="24">
          <cell r="X24">
            <v>1068279940</v>
          </cell>
        </row>
        <row r="25">
          <cell r="U25">
            <v>83815714</v>
          </cell>
        </row>
        <row r="25">
          <cell r="X25">
            <v>83815714</v>
          </cell>
        </row>
        <row r="26">
          <cell r="U26">
            <v>130870000</v>
          </cell>
        </row>
        <row r="26">
          <cell r="X26">
            <v>130870000</v>
          </cell>
        </row>
        <row r="27">
          <cell r="U27">
            <v>21630000</v>
          </cell>
        </row>
        <row r="27">
          <cell r="X27">
            <v>21630000</v>
          </cell>
        </row>
        <row r="28">
          <cell r="U28">
            <v>54966780</v>
          </cell>
        </row>
        <row r="28">
          <cell r="X28">
            <v>54966780</v>
          </cell>
        </row>
        <row r="29">
          <cell r="U29">
            <v>4465984</v>
          </cell>
        </row>
        <row r="29">
          <cell r="X29">
            <v>4465984</v>
          </cell>
        </row>
        <row r="30">
          <cell r="U30">
            <v>12968</v>
          </cell>
        </row>
        <row r="30">
          <cell r="X30">
            <v>12968</v>
          </cell>
        </row>
        <row r="31">
          <cell r="U31">
            <v>87264532</v>
          </cell>
        </row>
        <row r="31">
          <cell r="X31">
            <v>87264532</v>
          </cell>
        </row>
        <row r="32">
          <cell r="U32">
            <v>2198869</v>
          </cell>
        </row>
        <row r="32">
          <cell r="X32">
            <v>2198869</v>
          </cell>
        </row>
        <row r="33">
          <cell r="U33">
            <v>6596633</v>
          </cell>
        </row>
        <row r="33">
          <cell r="X33">
            <v>6596633</v>
          </cell>
        </row>
        <row r="35">
          <cell r="U35">
            <v>1299116241</v>
          </cell>
        </row>
        <row r="35">
          <cell r="X35">
            <v>1299116241</v>
          </cell>
        </row>
        <row r="39">
          <cell r="R39">
            <v>277400</v>
          </cell>
        </row>
        <row r="39">
          <cell r="U39">
            <v>277500</v>
          </cell>
        </row>
        <row r="39">
          <cell r="X39">
            <v>277400</v>
          </cell>
        </row>
        <row r="43">
          <cell r="R43">
            <v>377500</v>
          </cell>
        </row>
        <row r="43">
          <cell r="X43">
            <v>327500</v>
          </cell>
        </row>
        <row r="47">
          <cell r="R47">
            <v>203900</v>
          </cell>
        </row>
        <row r="47">
          <cell r="U47">
            <v>204500</v>
          </cell>
        </row>
        <row r="47">
          <cell r="X47">
            <v>203900</v>
          </cell>
        </row>
        <row r="53">
          <cell r="R53">
            <v>3023250</v>
          </cell>
        </row>
        <row r="53">
          <cell r="U53">
            <v>2266500</v>
          </cell>
        </row>
        <row r="53">
          <cell r="X53">
            <v>2266500</v>
          </cell>
        </row>
        <row r="58">
          <cell r="R58">
            <v>2871700</v>
          </cell>
        </row>
        <row r="58">
          <cell r="U58">
            <v>2295600</v>
          </cell>
        </row>
        <row r="58">
          <cell r="X58">
            <v>2295600</v>
          </cell>
        </row>
        <row r="59">
          <cell r="R59">
            <v>3435000</v>
          </cell>
        </row>
        <row r="59">
          <cell r="U59">
            <v>1700000</v>
          </cell>
        </row>
        <row r="59">
          <cell r="X59">
            <v>1700000</v>
          </cell>
        </row>
        <row r="60">
          <cell r="R60">
            <v>576000</v>
          </cell>
        </row>
        <row r="60">
          <cell r="U60">
            <v>576000</v>
          </cell>
        </row>
        <row r="60">
          <cell r="X60">
            <v>576000</v>
          </cell>
        </row>
        <row r="61">
          <cell r="R61">
            <v>1700000</v>
          </cell>
        </row>
        <row r="61">
          <cell r="U61">
            <v>1550000</v>
          </cell>
        </row>
        <row r="61">
          <cell r="X61">
            <v>1550000</v>
          </cell>
        </row>
        <row r="62">
          <cell r="R62">
            <v>3090000</v>
          </cell>
        </row>
        <row r="62">
          <cell r="U62">
            <v>2990000</v>
          </cell>
        </row>
        <row r="62">
          <cell r="X62">
            <v>2990000</v>
          </cell>
        </row>
        <row r="63">
          <cell r="R63">
            <v>2489000</v>
          </cell>
        </row>
        <row r="63">
          <cell r="U63">
            <v>2284000</v>
          </cell>
        </row>
        <row r="63">
          <cell r="X63">
            <v>2284000</v>
          </cell>
        </row>
        <row r="64">
          <cell r="R64">
            <v>1770000</v>
          </cell>
        </row>
        <row r="64">
          <cell r="U64">
            <v>1220000</v>
          </cell>
        </row>
        <row r="64">
          <cell r="X64">
            <v>1220000</v>
          </cell>
        </row>
        <row r="69">
          <cell r="R69">
            <v>27167000</v>
          </cell>
        </row>
        <row r="69">
          <cell r="U69">
            <v>25381850</v>
          </cell>
        </row>
        <row r="69">
          <cell r="X69">
            <v>25381850</v>
          </cell>
        </row>
        <row r="74">
          <cell r="R74">
            <v>12000000</v>
          </cell>
        </row>
        <row r="74">
          <cell r="U74">
            <v>11991367</v>
          </cell>
        </row>
        <row r="74">
          <cell r="X74">
            <v>11991367</v>
          </cell>
        </row>
        <row r="75">
          <cell r="R75">
            <v>2550000</v>
          </cell>
        </row>
        <row r="75">
          <cell r="U75">
            <v>1199100</v>
          </cell>
        </row>
        <row r="75">
          <cell r="X75">
            <v>1199100</v>
          </cell>
        </row>
        <row r="78">
          <cell r="R78">
            <v>129313650</v>
          </cell>
        </row>
        <row r="78">
          <cell r="U78">
            <v>104837928</v>
          </cell>
        </row>
        <row r="78">
          <cell r="X78">
            <v>108562928</v>
          </cell>
        </row>
        <row r="83">
          <cell r="X83">
            <v>4360000</v>
          </cell>
        </row>
        <row r="84">
          <cell r="R84">
            <v>4360000</v>
          </cell>
        </row>
        <row r="89">
          <cell r="U89">
            <v>4578000</v>
          </cell>
        </row>
        <row r="89">
          <cell r="X89">
            <v>4578000</v>
          </cell>
        </row>
        <row r="92">
          <cell r="X92">
            <v>58750000</v>
          </cell>
        </row>
        <row r="95">
          <cell r="U95">
            <v>52500000</v>
          </cell>
        </row>
        <row r="95">
          <cell r="X95">
            <v>52500000</v>
          </cell>
        </row>
        <row r="101">
          <cell r="U101">
            <v>546223</v>
          </cell>
        </row>
        <row r="101">
          <cell r="X101">
            <v>546223</v>
          </cell>
        </row>
        <row r="102">
          <cell r="U102">
            <v>3174350</v>
          </cell>
        </row>
        <row r="102">
          <cell r="X102">
            <v>3174350</v>
          </cell>
        </row>
        <row r="103">
          <cell r="U103">
            <v>13314916</v>
          </cell>
        </row>
        <row r="103">
          <cell r="X103">
            <v>13314916</v>
          </cell>
        </row>
        <row r="104">
          <cell r="U104">
            <v>880000</v>
          </cell>
        </row>
        <row r="104">
          <cell r="X104">
            <v>960000</v>
          </cell>
        </row>
        <row r="108">
          <cell r="U108">
            <v>43320000</v>
          </cell>
        </row>
        <row r="108">
          <cell r="X108">
            <v>47160000</v>
          </cell>
        </row>
        <row r="109">
          <cell r="U109">
            <v>56440000</v>
          </cell>
        </row>
        <row r="109">
          <cell r="X109">
            <v>61400000</v>
          </cell>
        </row>
        <row r="110">
          <cell r="U110">
            <v>38280000</v>
          </cell>
        </row>
        <row r="110">
          <cell r="X110">
            <v>41960000</v>
          </cell>
        </row>
        <row r="111">
          <cell r="U111">
            <v>600000</v>
          </cell>
        </row>
        <row r="111">
          <cell r="X111">
            <v>600000</v>
          </cell>
        </row>
        <row r="113">
          <cell r="U113">
            <v>325629</v>
          </cell>
        </row>
        <row r="113">
          <cell r="X113">
            <v>434171</v>
          </cell>
        </row>
        <row r="114">
          <cell r="U114">
            <v>407034</v>
          </cell>
        </row>
        <row r="114">
          <cell r="X114">
            <v>542711</v>
          </cell>
        </row>
        <row r="121">
          <cell r="U121">
            <v>7841000</v>
          </cell>
        </row>
        <row r="121">
          <cell r="X121">
            <v>7841000</v>
          </cell>
        </row>
        <row r="124">
          <cell r="U124">
            <v>2942750</v>
          </cell>
        </row>
        <row r="124">
          <cell r="X124">
            <v>2942750</v>
          </cell>
        </row>
        <row r="127">
          <cell r="U127">
            <v>71265500</v>
          </cell>
        </row>
        <row r="127">
          <cell r="X127">
            <v>71265500</v>
          </cell>
        </row>
        <row r="128">
          <cell r="U128">
            <v>16230500</v>
          </cell>
        </row>
        <row r="128">
          <cell r="X128">
            <v>16230500</v>
          </cell>
        </row>
        <row r="133">
          <cell r="X133">
            <v>31801000</v>
          </cell>
        </row>
        <row r="134">
          <cell r="U134">
            <v>57333800</v>
          </cell>
        </row>
        <row r="134">
          <cell r="X134">
            <v>59833800</v>
          </cell>
        </row>
        <row r="143">
          <cell r="U143">
            <v>3345000</v>
          </cell>
        </row>
        <row r="143">
          <cell r="X143">
            <v>3345000</v>
          </cell>
        </row>
        <row r="148">
          <cell r="U148">
            <v>2910000</v>
          </cell>
        </row>
        <row r="148">
          <cell r="X148">
            <v>2910000</v>
          </cell>
        </row>
        <row r="151">
          <cell r="X151">
            <v>6540000</v>
          </cell>
        </row>
        <row r="156">
          <cell r="U156">
            <v>1983000</v>
          </cell>
        </row>
        <row r="156">
          <cell r="X156">
            <v>1983000</v>
          </cell>
        </row>
        <row r="157">
          <cell r="U157">
            <v>21980000</v>
          </cell>
        </row>
        <row r="157">
          <cell r="X157">
            <v>21980000</v>
          </cell>
        </row>
        <row r="158">
          <cell r="U158">
            <v>23058000</v>
          </cell>
        </row>
        <row r="158">
          <cell r="X158">
            <v>23058000</v>
          </cell>
        </row>
        <row r="159">
          <cell r="U159">
            <v>171686300</v>
          </cell>
        </row>
        <row r="159">
          <cell r="X159">
            <v>171686300</v>
          </cell>
        </row>
        <row r="160">
          <cell r="U160">
            <v>8115975</v>
          </cell>
        </row>
        <row r="160">
          <cell r="X160">
            <v>10291575</v>
          </cell>
        </row>
        <row r="163">
          <cell r="U163">
            <v>7700000</v>
          </cell>
        </row>
        <row r="163">
          <cell r="X163">
            <v>7700000</v>
          </cell>
        </row>
        <row r="165">
          <cell r="U165">
            <v>21000000</v>
          </cell>
        </row>
        <row r="165">
          <cell r="X165">
            <v>21000000</v>
          </cell>
        </row>
        <row r="168">
          <cell r="U168">
            <v>106069180</v>
          </cell>
        </row>
        <row r="168">
          <cell r="X168">
            <v>116546780</v>
          </cell>
        </row>
        <row r="176">
          <cell r="U176">
            <v>448100</v>
          </cell>
        </row>
        <row r="176">
          <cell r="X176">
            <v>448100</v>
          </cell>
        </row>
        <row r="177">
          <cell r="U177">
            <v>3895500</v>
          </cell>
        </row>
        <row r="177">
          <cell r="X177">
            <v>3895500</v>
          </cell>
        </row>
        <row r="178">
          <cell r="U178">
            <v>6783525</v>
          </cell>
        </row>
        <row r="178">
          <cell r="X178">
            <v>6783525</v>
          </cell>
        </row>
        <row r="181">
          <cell r="U181">
            <v>119600000</v>
          </cell>
        </row>
        <row r="181">
          <cell r="X181">
            <v>133000000</v>
          </cell>
        </row>
        <row r="182">
          <cell r="U182">
            <v>3000000</v>
          </cell>
        </row>
        <row r="182">
          <cell r="X182">
            <v>3000000</v>
          </cell>
        </row>
        <row r="184">
          <cell r="U184">
            <v>241200</v>
          </cell>
        </row>
        <row r="184">
          <cell r="X184">
            <v>331651</v>
          </cell>
        </row>
        <row r="185">
          <cell r="U185">
            <v>301502</v>
          </cell>
        </row>
        <row r="185">
          <cell r="X185">
            <v>373863</v>
          </cell>
        </row>
        <row r="192">
          <cell r="U192">
            <v>570000</v>
          </cell>
        </row>
        <row r="192">
          <cell r="X192">
            <v>570000</v>
          </cell>
        </row>
        <row r="193">
          <cell r="X193">
            <v>500000</v>
          </cell>
        </row>
        <row r="194">
          <cell r="U194">
            <v>3676680</v>
          </cell>
        </row>
        <row r="194">
          <cell r="X194">
            <v>3676680</v>
          </cell>
        </row>
        <row r="200">
          <cell r="U200">
            <v>530000</v>
          </cell>
        </row>
        <row r="200">
          <cell r="X200">
            <v>530000</v>
          </cell>
        </row>
        <row r="201">
          <cell r="U201">
            <v>1008350</v>
          </cell>
        </row>
        <row r="201">
          <cell r="X201">
            <v>1008350</v>
          </cell>
        </row>
        <row r="202">
          <cell r="U202">
            <v>5850000</v>
          </cell>
        </row>
        <row r="202">
          <cell r="X202">
            <v>5850000</v>
          </cell>
        </row>
        <row r="203">
          <cell r="U203">
            <v>5231835</v>
          </cell>
        </row>
        <row r="203">
          <cell r="X203">
            <v>5231835</v>
          </cell>
        </row>
        <row r="204">
          <cell r="U204">
            <v>3622500</v>
          </cell>
        </row>
        <row r="204">
          <cell r="X204">
            <v>3622500</v>
          </cell>
        </row>
        <row r="207">
          <cell r="X207">
            <v>0</v>
          </cell>
        </row>
        <row r="208">
          <cell r="U208">
            <v>2660000</v>
          </cell>
        </row>
        <row r="208">
          <cell r="X208">
            <v>7160000</v>
          </cell>
        </row>
        <row r="209">
          <cell r="U209">
            <v>1220000</v>
          </cell>
        </row>
        <row r="209">
          <cell r="X209">
            <v>1370000</v>
          </cell>
        </row>
        <row r="214">
          <cell r="U214">
            <v>255000</v>
          </cell>
        </row>
        <row r="214">
          <cell r="X214">
            <v>255000</v>
          </cell>
        </row>
        <row r="215">
          <cell r="U215">
            <v>2620000</v>
          </cell>
        </row>
        <row r="215">
          <cell r="X215">
            <v>2620000</v>
          </cell>
        </row>
        <row r="216">
          <cell r="U216">
            <v>1181000</v>
          </cell>
        </row>
        <row r="216">
          <cell r="X216">
            <v>1181000</v>
          </cell>
        </row>
        <row r="217">
          <cell r="U217">
            <v>1980000</v>
          </cell>
        </row>
        <row r="217">
          <cell r="X217">
            <v>1980000</v>
          </cell>
        </row>
        <row r="218">
          <cell r="U218">
            <v>6883800</v>
          </cell>
        </row>
        <row r="218">
          <cell r="X218">
            <v>6883800</v>
          </cell>
        </row>
        <row r="221">
          <cell r="U221">
            <v>7836900</v>
          </cell>
        </row>
        <row r="221">
          <cell r="X221">
            <v>7836900</v>
          </cell>
        </row>
        <row r="223">
          <cell r="U223">
            <v>1000000</v>
          </cell>
        </row>
        <row r="223">
          <cell r="X223">
            <v>1000000</v>
          </cell>
        </row>
        <row r="228">
          <cell r="U228">
            <v>4192000</v>
          </cell>
        </row>
        <row r="228">
          <cell r="X228">
            <v>4192000</v>
          </cell>
        </row>
        <row r="229">
          <cell r="U229">
            <v>8750000</v>
          </cell>
        </row>
        <row r="229">
          <cell r="X229">
            <v>8750000</v>
          </cell>
        </row>
        <row r="230">
          <cell r="U230">
            <v>1789830</v>
          </cell>
        </row>
        <row r="230">
          <cell r="X230">
            <v>1789830</v>
          </cell>
        </row>
        <row r="233">
          <cell r="U233">
            <v>34500000</v>
          </cell>
        </row>
        <row r="233">
          <cell r="X233">
            <v>36700000</v>
          </cell>
        </row>
        <row r="234">
          <cell r="U234">
            <v>23800000</v>
          </cell>
        </row>
        <row r="234">
          <cell r="X234">
            <v>26000000</v>
          </cell>
        </row>
        <row r="235">
          <cell r="U235">
            <v>21500000</v>
          </cell>
        </row>
        <row r="235">
          <cell r="X235">
            <v>21500000</v>
          </cell>
        </row>
        <row r="237">
          <cell r="U237">
            <v>150750</v>
          </cell>
        </row>
        <row r="237">
          <cell r="X237">
            <v>186931</v>
          </cell>
        </row>
        <row r="238">
          <cell r="U238">
            <v>188441</v>
          </cell>
        </row>
        <row r="238">
          <cell r="X238">
            <v>233667</v>
          </cell>
        </row>
        <row r="247">
          <cell r="U247">
            <v>0</v>
          </cell>
        </row>
        <row r="247">
          <cell r="X247">
            <v>0</v>
          </cell>
        </row>
        <row r="248">
          <cell r="U248">
            <v>300000</v>
          </cell>
        </row>
        <row r="248">
          <cell r="X248">
            <v>300000</v>
          </cell>
        </row>
        <row r="249">
          <cell r="U249">
            <v>20965000</v>
          </cell>
        </row>
        <row r="249">
          <cell r="X249">
            <v>21765000</v>
          </cell>
        </row>
        <row r="250">
          <cell r="U250">
            <v>285600</v>
          </cell>
        </row>
        <row r="250">
          <cell r="X250">
            <v>1528800</v>
          </cell>
        </row>
        <row r="253">
          <cell r="W253" t="str">
            <v>Padang Panjang, 31 Desember 2022</v>
          </cell>
        </row>
      </sheetData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60"/>
  <sheetViews>
    <sheetView tabSelected="1" workbookViewId="0">
      <selection activeCell="T15" sqref="T15"/>
    </sheetView>
  </sheetViews>
  <sheetFormatPr defaultColWidth="8.88888888888889" defaultRowHeight="13.8"/>
  <cols>
    <col min="1" max="9" width="3.85185185185185" style="1" customWidth="1"/>
    <col min="10" max="10" width="5.13888888888889" style="1" customWidth="1"/>
    <col min="11" max="11" width="5.85185185185185" style="1" customWidth="1"/>
    <col min="12" max="12" width="4.57407407407407" style="1" customWidth="1"/>
    <col min="13" max="16" width="1.42592592592593" style="1" customWidth="1"/>
    <col min="17" max="17" width="50.8518518518519" style="1" customWidth="1"/>
    <col min="18" max="18" width="0.712962962962963" style="1" hidden="1" customWidth="1"/>
    <col min="19" max="19" width="16.4259259259259" style="1" customWidth="1"/>
    <col min="20" max="20" width="15.712962962963" style="1" customWidth="1"/>
    <col min="21" max="21" width="13.712962962963" style="1" customWidth="1"/>
    <col min="22" max="22" width="14.287037037037" style="1" customWidth="1"/>
    <col min="23" max="23" width="16.712962962963" style="1" customWidth="1"/>
    <col min="24" max="24" width="14.4259259259259" style="1" customWidth="1"/>
    <col min="25" max="25" width="13.8518518518519" style="1" customWidth="1"/>
    <col min="26" max="26" width="14" style="1" customWidth="1"/>
    <col min="27" max="27" width="14.8518518518519" style="1" customWidth="1"/>
    <col min="28" max="28" width="9.71296296296296" style="7" customWidth="1"/>
    <col min="29" max="29" width="15.287037037037" style="1" customWidth="1"/>
    <col min="30" max="30" width="18.5740740740741" style="1" customWidth="1"/>
    <col min="31" max="256" width="9.13888888888889" style="1"/>
    <col min="257" max="16384" width="8.88888888888889" style="1"/>
  </cols>
  <sheetData>
    <row r="1" s="1" customFormat="1" ht="21" spans="1:2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7"/>
    </row>
    <row r="2" s="2" customFormat="1" ht="21" spans="1:2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89"/>
    </row>
    <row r="3" s="2" customFormat="1" ht="21" spans="1:28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89"/>
    </row>
    <row r="4" s="1" customFormat="1" ht="18" spans="1:2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1"/>
      <c r="T4" s="101"/>
      <c r="U4" s="101"/>
      <c r="V4" s="101"/>
      <c r="W4" s="101"/>
      <c r="X4" s="101"/>
      <c r="Y4" s="190"/>
      <c r="Z4" s="101"/>
      <c r="AA4" s="101"/>
      <c r="AB4" s="7"/>
    </row>
    <row r="5" s="1" customFormat="1" ht="18" spans="1:28">
      <c r="A5" s="10" t="s">
        <v>3</v>
      </c>
      <c r="B5" s="10"/>
      <c r="C5" s="10"/>
      <c r="D5" s="10"/>
      <c r="E5" s="10"/>
      <c r="F5" s="10"/>
      <c r="G5" s="10"/>
      <c r="H5" s="10" t="s">
        <v>4</v>
      </c>
      <c r="I5" s="49" t="s">
        <v>5</v>
      </c>
      <c r="J5" s="10"/>
      <c r="K5" s="10"/>
      <c r="L5" s="10"/>
      <c r="M5" s="50"/>
      <c r="N5" s="50"/>
      <c r="O5" s="50"/>
      <c r="P5" s="50"/>
      <c r="Q5" s="50"/>
      <c r="R5" s="102"/>
      <c r="S5" s="103"/>
      <c r="T5" s="103"/>
      <c r="U5" s="104"/>
      <c r="V5" s="105"/>
      <c r="W5" s="106"/>
      <c r="X5" s="106"/>
      <c r="Y5" s="106"/>
      <c r="Z5" s="106"/>
      <c r="AA5" s="107"/>
      <c r="AB5" s="7"/>
    </row>
    <row r="6" s="1" customFormat="1" ht="18" spans="1:28">
      <c r="A6" s="10" t="s">
        <v>6</v>
      </c>
      <c r="B6" s="10"/>
      <c r="C6" s="10"/>
      <c r="D6" s="10"/>
      <c r="E6" s="10"/>
      <c r="F6" s="10"/>
      <c r="G6" s="10"/>
      <c r="H6" s="10" t="s">
        <v>4</v>
      </c>
      <c r="I6" s="496" t="s">
        <v>7</v>
      </c>
      <c r="J6" s="51"/>
      <c r="K6" s="51"/>
      <c r="L6" s="51"/>
      <c r="M6" s="52"/>
      <c r="N6" s="50"/>
      <c r="O6" s="50"/>
      <c r="P6" s="50"/>
      <c r="Q6" s="50"/>
      <c r="R6" s="102"/>
      <c r="S6" s="103"/>
      <c r="T6" s="103"/>
      <c r="U6" s="103"/>
      <c r="V6" s="104" t="s">
        <v>8</v>
      </c>
      <c r="W6" s="107"/>
      <c r="X6" s="107"/>
      <c r="Y6" s="106"/>
      <c r="Z6" s="107"/>
      <c r="AA6" s="107"/>
      <c r="AB6" s="7"/>
    </row>
    <row r="7" s="1" customFormat="1" ht="16.35" spans="19:28">
      <c r="S7" s="52"/>
      <c r="T7" s="52"/>
      <c r="U7" s="50"/>
      <c r="V7" s="108">
        <f>V20-[1]Realisasi!R20</f>
        <v>0</v>
      </c>
      <c r="W7" s="107"/>
      <c r="X7" s="107"/>
      <c r="Y7" s="106"/>
      <c r="Z7" s="107"/>
      <c r="AA7" s="107"/>
      <c r="AB7" s="7"/>
    </row>
    <row r="8" s="1" customFormat="1" ht="13.5" customHeight="1" spans="1:30">
      <c r="A8" s="11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53" t="s">
        <v>10</v>
      </c>
      <c r="N8" s="54"/>
      <c r="O8" s="54"/>
      <c r="P8" s="54"/>
      <c r="Q8" s="109"/>
      <c r="R8" s="110" t="s">
        <v>11</v>
      </c>
      <c r="S8" s="111" t="s">
        <v>12</v>
      </c>
      <c r="T8" s="111"/>
      <c r="U8" s="111"/>
      <c r="V8" s="111"/>
      <c r="W8" s="112" t="s">
        <v>13</v>
      </c>
      <c r="X8" s="111" t="s">
        <v>14</v>
      </c>
      <c r="Y8" s="111"/>
      <c r="Z8" s="111"/>
      <c r="AA8" s="111"/>
      <c r="AB8" s="112" t="s">
        <v>15</v>
      </c>
      <c r="AC8" s="191" t="s">
        <v>16</v>
      </c>
      <c r="AD8" s="192"/>
    </row>
    <row r="9" s="1" customFormat="1" ht="13.5" customHeight="1" spans="1:30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55"/>
      <c r="N9" s="56"/>
      <c r="O9" s="56"/>
      <c r="P9" s="56"/>
      <c r="Q9" s="113"/>
      <c r="R9" s="114"/>
      <c r="S9" s="115" t="s">
        <v>17</v>
      </c>
      <c r="T9" s="115" t="s">
        <v>18</v>
      </c>
      <c r="U9" s="115" t="s">
        <v>19</v>
      </c>
      <c r="V9" s="116" t="s">
        <v>20</v>
      </c>
      <c r="W9" s="117"/>
      <c r="X9" s="115" t="s">
        <v>17</v>
      </c>
      <c r="Y9" s="115" t="s">
        <v>18</v>
      </c>
      <c r="Z9" s="115" t="s">
        <v>19</v>
      </c>
      <c r="AA9" s="115" t="s">
        <v>20</v>
      </c>
      <c r="AB9" s="193" t="s">
        <v>21</v>
      </c>
      <c r="AC9" s="194"/>
      <c r="AD9" s="192"/>
    </row>
    <row r="10" s="1" customFormat="1" ht="13.5" customHeight="1" spans="1:30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57"/>
      <c r="N10" s="58"/>
      <c r="O10" s="58"/>
      <c r="P10" s="58"/>
      <c r="Q10" s="118"/>
      <c r="R10" s="119"/>
      <c r="S10" s="115"/>
      <c r="T10" s="115" t="s">
        <v>22</v>
      </c>
      <c r="U10" s="115"/>
      <c r="V10" s="115"/>
      <c r="W10" s="117"/>
      <c r="X10" s="115"/>
      <c r="Y10" s="115" t="s">
        <v>22</v>
      </c>
      <c r="Z10" s="115"/>
      <c r="AA10" s="115"/>
      <c r="AB10" s="193"/>
      <c r="AC10" s="194"/>
      <c r="AD10" s="192"/>
    </row>
    <row r="11" s="3" customFormat="1" ht="15.9" spans="1:29">
      <c r="A11" s="17">
        <v>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59">
        <v>2</v>
      </c>
      <c r="N11" s="60"/>
      <c r="O11" s="60"/>
      <c r="P11" s="60"/>
      <c r="Q11" s="120"/>
      <c r="R11" s="120">
        <v>3</v>
      </c>
      <c r="S11" s="121">
        <v>3</v>
      </c>
      <c r="T11" s="121">
        <v>4</v>
      </c>
      <c r="U11" s="121">
        <v>5</v>
      </c>
      <c r="V11" s="121" t="s">
        <v>23</v>
      </c>
      <c r="W11" s="121">
        <v>7</v>
      </c>
      <c r="X11" s="121">
        <v>7</v>
      </c>
      <c r="Y11" s="121">
        <v>8</v>
      </c>
      <c r="Z11" s="121">
        <v>9</v>
      </c>
      <c r="AA11" s="195" t="s">
        <v>24</v>
      </c>
      <c r="AB11" s="196">
        <v>11</v>
      </c>
      <c r="AC11" s="197" t="s">
        <v>25</v>
      </c>
    </row>
    <row r="12" s="1" customFormat="1" ht="28.5" customHeight="1" spans="1:29">
      <c r="A12" s="19" t="s">
        <v>26</v>
      </c>
      <c r="B12" s="20" t="s">
        <v>27</v>
      </c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61" t="s">
        <v>28</v>
      </c>
      <c r="N12" s="62"/>
      <c r="O12" s="62"/>
      <c r="P12" s="62"/>
      <c r="Q12" s="122"/>
      <c r="R12" s="123">
        <f t="shared" ref="R12:T12" si="0">R13+R142+R191+R211+R230</f>
        <v>4395128234</v>
      </c>
      <c r="S12" s="124">
        <f t="shared" si="0"/>
        <v>2867891058</v>
      </c>
      <c r="T12" s="124">
        <f t="shared" si="0"/>
        <v>269647712</v>
      </c>
      <c r="U12" s="125">
        <f t="shared" ref="U12:AA12" si="1">U13+U136+U170+U187+U242</f>
        <v>122400000</v>
      </c>
      <c r="V12" s="125">
        <f t="shared" si="1"/>
        <v>4343566293</v>
      </c>
      <c r="W12" s="125">
        <f>W13+W136+W170+W187+W242+W252</f>
        <v>4118566676</v>
      </c>
      <c r="X12" s="125">
        <f t="shared" si="1"/>
        <v>2770117661</v>
      </c>
      <c r="Y12" s="125">
        <f t="shared" si="1"/>
        <v>1222806153</v>
      </c>
      <c r="Z12" s="125">
        <f t="shared" si="1"/>
        <v>118738000</v>
      </c>
      <c r="AA12" s="125">
        <f t="shared" si="1"/>
        <v>4111661814</v>
      </c>
      <c r="AB12" s="198">
        <f t="shared" ref="AB12:AB15" si="2">AA12/V12</f>
        <v>0.946609660505532</v>
      </c>
      <c r="AC12" s="199">
        <f>AC13+AC136+AC170+AC187+AC242</f>
        <v>231904479</v>
      </c>
    </row>
    <row r="13" s="1" customFormat="1" ht="32.25" customHeight="1" spans="1:29">
      <c r="A13" s="22" t="s">
        <v>26</v>
      </c>
      <c r="B13" s="23" t="s">
        <v>27</v>
      </c>
      <c r="C13" s="23" t="s">
        <v>29</v>
      </c>
      <c r="D13" s="23"/>
      <c r="E13" s="23"/>
      <c r="F13" s="24"/>
      <c r="G13" s="24"/>
      <c r="H13" s="24"/>
      <c r="I13" s="24"/>
      <c r="J13" s="24"/>
      <c r="K13" s="24"/>
      <c r="L13" s="24"/>
      <c r="M13" s="63" t="s">
        <v>30</v>
      </c>
      <c r="N13" s="64"/>
      <c r="O13" s="64"/>
      <c r="P13" s="64"/>
      <c r="Q13" s="126"/>
      <c r="R13" s="127">
        <f t="shared" ref="R13:T13" si="3">R15+R20+R49+R81+R100+R119</f>
        <v>3227923834</v>
      </c>
      <c r="S13" s="128">
        <f t="shared" si="3"/>
        <v>2867891058</v>
      </c>
      <c r="T13" s="128">
        <f t="shared" si="3"/>
        <v>231092212</v>
      </c>
      <c r="U13" s="129">
        <f t="shared" ref="U13:AA13" si="4">U15+U20+U49+U80+U97+U116</f>
        <v>119100000</v>
      </c>
      <c r="V13" s="129">
        <f t="shared" si="4"/>
        <v>3572302370</v>
      </c>
      <c r="W13" s="129">
        <f t="shared" si="4"/>
        <v>3348901708</v>
      </c>
      <c r="X13" s="129">
        <f t="shared" si="4"/>
        <v>2763577661</v>
      </c>
      <c r="Y13" s="129">
        <f t="shared" si="4"/>
        <v>523160566</v>
      </c>
      <c r="Z13" s="129">
        <f t="shared" si="4"/>
        <v>115828000</v>
      </c>
      <c r="AA13" s="129">
        <f t="shared" si="4"/>
        <v>3402566227</v>
      </c>
      <c r="AB13" s="198">
        <f t="shared" si="2"/>
        <v>0.952485505027392</v>
      </c>
      <c r="AC13" s="129">
        <f>AC15+AC20+AC49+AC80+AC97+AC116</f>
        <v>169736143</v>
      </c>
    </row>
    <row r="14" s="1" customFormat="1" ht="14.55" spans="1:29">
      <c r="A14" s="25"/>
      <c r="B14" s="26"/>
      <c r="C14" s="26"/>
      <c r="D14" s="27"/>
      <c r="E14" s="27"/>
      <c r="F14" s="28"/>
      <c r="G14" s="28"/>
      <c r="H14" s="28"/>
      <c r="I14" s="28"/>
      <c r="J14" s="28"/>
      <c r="K14" s="28"/>
      <c r="L14" s="28"/>
      <c r="M14" s="65"/>
      <c r="N14" s="66"/>
      <c r="O14" s="66"/>
      <c r="P14" s="66"/>
      <c r="Q14" s="130"/>
      <c r="R14" s="131"/>
      <c r="S14" s="132"/>
      <c r="T14" s="132"/>
      <c r="U14" s="132"/>
      <c r="V14" s="132"/>
      <c r="W14" s="132"/>
      <c r="X14" s="132"/>
      <c r="Y14" s="132"/>
      <c r="Z14" s="132"/>
      <c r="AA14" s="200"/>
      <c r="AB14" s="132"/>
      <c r="AC14" s="201"/>
    </row>
    <row r="15" s="1" customFormat="1" spans="1:29">
      <c r="A15" s="29" t="s">
        <v>26</v>
      </c>
      <c r="B15" s="30" t="s">
        <v>27</v>
      </c>
      <c r="C15" s="30" t="s">
        <v>29</v>
      </c>
      <c r="D15" s="497" t="s">
        <v>26</v>
      </c>
      <c r="E15" s="31" t="s">
        <v>29</v>
      </c>
      <c r="F15" s="31"/>
      <c r="G15" s="31"/>
      <c r="H15" s="31"/>
      <c r="I15" s="31"/>
      <c r="J15" s="31"/>
      <c r="K15" s="31"/>
      <c r="L15" s="31"/>
      <c r="M15" s="67" t="s">
        <v>31</v>
      </c>
      <c r="N15" s="68"/>
      <c r="O15" s="68"/>
      <c r="P15" s="68"/>
      <c r="Q15" s="133"/>
      <c r="R15" s="134">
        <f t="shared" ref="R15:AA15" si="5">R17</f>
        <v>99800</v>
      </c>
      <c r="S15" s="135">
        <f t="shared" si="5"/>
        <v>0</v>
      </c>
      <c r="T15" s="135">
        <f t="shared" si="5"/>
        <v>377500</v>
      </c>
      <c r="U15" s="135">
        <f t="shared" si="5"/>
        <v>0</v>
      </c>
      <c r="V15" s="135">
        <f t="shared" si="5"/>
        <v>377500</v>
      </c>
      <c r="W15" s="135">
        <f t="shared" si="5"/>
        <v>0</v>
      </c>
      <c r="X15" s="135">
        <f t="shared" si="5"/>
        <v>0</v>
      </c>
      <c r="Y15" s="135">
        <f t="shared" si="5"/>
        <v>327500</v>
      </c>
      <c r="Z15" s="135">
        <f t="shared" si="5"/>
        <v>0</v>
      </c>
      <c r="AA15" s="135">
        <f t="shared" si="5"/>
        <v>327500</v>
      </c>
      <c r="AB15" s="202">
        <f t="shared" si="2"/>
        <v>0.867549668874172</v>
      </c>
      <c r="AC15" s="203">
        <f>AC17</f>
        <v>50000</v>
      </c>
    </row>
    <row r="16" s="1" customFormat="1" ht="23.25" customHeight="1" spans="1:29">
      <c r="A16" s="32" t="s">
        <v>26</v>
      </c>
      <c r="B16" s="33" t="s">
        <v>27</v>
      </c>
      <c r="C16" s="33" t="s">
        <v>29</v>
      </c>
      <c r="D16" s="498" t="s">
        <v>26</v>
      </c>
      <c r="E16" s="34" t="s">
        <v>29</v>
      </c>
      <c r="F16" s="34" t="s">
        <v>32</v>
      </c>
      <c r="G16" s="34"/>
      <c r="H16" s="34"/>
      <c r="I16" s="34"/>
      <c r="J16" s="34"/>
      <c r="K16" s="34"/>
      <c r="L16" s="34"/>
      <c r="M16" s="69"/>
      <c r="N16" s="70"/>
      <c r="O16" s="71" t="s">
        <v>33</v>
      </c>
      <c r="P16" s="71"/>
      <c r="Q16" s="136"/>
      <c r="R16" s="134"/>
      <c r="S16" s="135"/>
      <c r="T16" s="135">
        <f t="shared" ref="T16:AA16" si="6">T17</f>
        <v>377500</v>
      </c>
      <c r="U16" s="135">
        <f t="shared" si="6"/>
        <v>0</v>
      </c>
      <c r="V16" s="135">
        <f t="shared" si="6"/>
        <v>377500</v>
      </c>
      <c r="W16" s="135">
        <f t="shared" si="6"/>
        <v>0</v>
      </c>
      <c r="X16" s="135">
        <f t="shared" si="6"/>
        <v>0</v>
      </c>
      <c r="Y16" s="135">
        <f t="shared" si="6"/>
        <v>327500</v>
      </c>
      <c r="Z16" s="135">
        <f t="shared" si="6"/>
        <v>0</v>
      </c>
      <c r="AA16" s="135">
        <f t="shared" si="6"/>
        <v>327500</v>
      </c>
      <c r="AB16" s="202"/>
      <c r="AC16" s="203">
        <f>AC18</f>
        <v>50000</v>
      </c>
    </row>
    <row r="17" s="1" customFormat="1" spans="1:29">
      <c r="A17" s="32" t="s">
        <v>26</v>
      </c>
      <c r="B17" s="33" t="s">
        <v>27</v>
      </c>
      <c r="C17" s="33" t="s">
        <v>29</v>
      </c>
      <c r="D17" s="498" t="s">
        <v>26</v>
      </c>
      <c r="E17" s="34" t="s">
        <v>29</v>
      </c>
      <c r="F17" s="34" t="s">
        <v>32</v>
      </c>
      <c r="G17" s="34" t="s">
        <v>34</v>
      </c>
      <c r="H17" s="34" t="s">
        <v>35</v>
      </c>
      <c r="I17" s="34" t="s">
        <v>36</v>
      </c>
      <c r="J17" s="34"/>
      <c r="K17" s="34"/>
      <c r="L17" s="34"/>
      <c r="M17" s="69"/>
      <c r="N17" s="70"/>
      <c r="O17" s="70" t="s">
        <v>37</v>
      </c>
      <c r="P17" s="70"/>
      <c r="Q17" s="134"/>
      <c r="R17" s="134">
        <f t="shared" ref="R17:AA17" si="7">R18</f>
        <v>99800</v>
      </c>
      <c r="S17" s="135">
        <f t="shared" si="7"/>
        <v>0</v>
      </c>
      <c r="T17" s="135">
        <f t="shared" si="7"/>
        <v>377500</v>
      </c>
      <c r="U17" s="135">
        <f t="shared" si="7"/>
        <v>0</v>
      </c>
      <c r="V17" s="135">
        <f t="shared" si="7"/>
        <v>377500</v>
      </c>
      <c r="W17" s="135">
        <f t="shared" si="7"/>
        <v>0</v>
      </c>
      <c r="X17" s="135">
        <f t="shared" si="7"/>
        <v>0</v>
      </c>
      <c r="Y17" s="135">
        <f t="shared" si="7"/>
        <v>327500</v>
      </c>
      <c r="Z17" s="135">
        <f t="shared" si="7"/>
        <v>0</v>
      </c>
      <c r="AA17" s="135">
        <f t="shared" si="7"/>
        <v>327500</v>
      </c>
      <c r="AB17" s="202">
        <f t="shared" ref="AB17:AB35" si="8">AA17/V17</f>
        <v>0.867549668874172</v>
      </c>
      <c r="AC17" s="203">
        <f>AC18</f>
        <v>50000</v>
      </c>
    </row>
    <row r="18" s="1" customFormat="1" spans="1:29">
      <c r="A18" s="35" t="s">
        <v>26</v>
      </c>
      <c r="B18" s="36" t="s">
        <v>27</v>
      </c>
      <c r="C18" s="36" t="s">
        <v>29</v>
      </c>
      <c r="D18" s="499" t="s">
        <v>26</v>
      </c>
      <c r="E18" s="37" t="s">
        <v>29</v>
      </c>
      <c r="F18" s="34" t="s">
        <v>32</v>
      </c>
      <c r="G18" s="37" t="s">
        <v>34</v>
      </c>
      <c r="H18" s="37" t="s">
        <v>35</v>
      </c>
      <c r="I18" s="37" t="s">
        <v>36</v>
      </c>
      <c r="J18" s="37" t="s">
        <v>29</v>
      </c>
      <c r="K18" s="37" t="s">
        <v>29</v>
      </c>
      <c r="L18" s="37" t="s">
        <v>38</v>
      </c>
      <c r="M18" s="69"/>
      <c r="N18" s="70"/>
      <c r="O18" s="72" t="s">
        <v>39</v>
      </c>
      <c r="P18" s="72"/>
      <c r="Q18" s="137"/>
      <c r="R18" s="138">
        <v>99800</v>
      </c>
      <c r="S18" s="135"/>
      <c r="T18" s="139">
        <f>[1]Realisasi!R18</f>
        <v>377500</v>
      </c>
      <c r="U18" s="135"/>
      <c r="V18" s="139">
        <f>SUM(S18:U18)</f>
        <v>377500</v>
      </c>
      <c r="W18" s="140">
        <f>[1]Realisasi!U18</f>
        <v>0</v>
      </c>
      <c r="X18" s="135"/>
      <c r="Y18" s="176">
        <f>[1]Realisasi!X18</f>
        <v>327500</v>
      </c>
      <c r="Z18" s="135"/>
      <c r="AA18" s="204">
        <f>SUM(X18:Z18)</f>
        <v>327500</v>
      </c>
      <c r="AB18" s="202">
        <f t="shared" si="8"/>
        <v>0.867549668874172</v>
      </c>
      <c r="AC18" s="205">
        <f>V18-AA18</f>
        <v>50000</v>
      </c>
    </row>
    <row r="19" s="1" customFormat="1" spans="1:29">
      <c r="A19" s="38"/>
      <c r="B19" s="39"/>
      <c r="C19" s="39"/>
      <c r="D19" s="39"/>
      <c r="E19" s="40"/>
      <c r="F19" s="40"/>
      <c r="G19" s="40"/>
      <c r="H19" s="41"/>
      <c r="I19" s="41"/>
      <c r="J19" s="41"/>
      <c r="K19" s="41"/>
      <c r="L19" s="41"/>
      <c r="M19" s="73"/>
      <c r="N19" s="74"/>
      <c r="O19" s="74"/>
      <c r="P19" s="74"/>
      <c r="Q19" s="141"/>
      <c r="R19" s="142"/>
      <c r="S19" s="143"/>
      <c r="T19" s="135"/>
      <c r="U19" s="135"/>
      <c r="V19" s="143"/>
      <c r="W19" s="139"/>
      <c r="X19" s="139"/>
      <c r="Y19" s="135"/>
      <c r="Z19" s="135"/>
      <c r="AA19" s="204"/>
      <c r="AB19" s="206"/>
      <c r="AC19" s="207">
        <f>V19-AA19</f>
        <v>0</v>
      </c>
    </row>
    <row r="20" s="1" customFormat="1" ht="26.25" customHeight="1" spans="1:29">
      <c r="A20" s="42" t="s">
        <v>26</v>
      </c>
      <c r="B20" s="43" t="s">
        <v>27</v>
      </c>
      <c r="C20" s="43" t="s">
        <v>29</v>
      </c>
      <c r="D20" s="500" t="s">
        <v>26</v>
      </c>
      <c r="E20" s="44" t="s">
        <v>36</v>
      </c>
      <c r="F20" s="44"/>
      <c r="G20" s="44"/>
      <c r="H20" s="44"/>
      <c r="I20" s="44"/>
      <c r="J20" s="44"/>
      <c r="K20" s="44"/>
      <c r="L20" s="44"/>
      <c r="M20" s="75" t="s">
        <v>40</v>
      </c>
      <c r="N20" s="76"/>
      <c r="O20" s="76"/>
      <c r="P20" s="76"/>
      <c r="Q20" s="144"/>
      <c r="R20" s="145">
        <f t="shared" ref="R20:U20" si="9">R22+R37+R41+R45</f>
        <v>2650245400</v>
      </c>
      <c r="S20" s="146">
        <f>S21+S37+S41+S45</f>
        <v>2863531058</v>
      </c>
      <c r="T20" s="146">
        <f t="shared" si="9"/>
        <v>858800</v>
      </c>
      <c r="U20" s="146">
        <f t="shared" si="9"/>
        <v>0</v>
      </c>
      <c r="V20" s="146">
        <f>V21+V37+V41+V45</f>
        <v>2864389858</v>
      </c>
      <c r="W20" s="146">
        <f t="shared" ref="W20:AA20" si="10">W22+W37+W41+W45</f>
        <v>2759699661</v>
      </c>
      <c r="X20" s="146">
        <f t="shared" si="10"/>
        <v>2759217661</v>
      </c>
      <c r="Y20" s="146">
        <f t="shared" si="10"/>
        <v>808800</v>
      </c>
      <c r="Z20" s="146">
        <f t="shared" si="10"/>
        <v>0</v>
      </c>
      <c r="AA20" s="208">
        <f t="shared" si="10"/>
        <v>2760026461</v>
      </c>
      <c r="AB20" s="209">
        <f t="shared" si="8"/>
        <v>0.963565226043333</v>
      </c>
      <c r="AC20" s="210">
        <f>AC22+AC37+AC41+AC45</f>
        <v>104363397</v>
      </c>
    </row>
    <row r="21" s="1" customFormat="1" ht="21" customHeight="1" spans="1:29">
      <c r="A21" s="32" t="s">
        <v>26</v>
      </c>
      <c r="B21" s="33" t="s">
        <v>27</v>
      </c>
      <c r="C21" s="33" t="s">
        <v>29</v>
      </c>
      <c r="D21" s="498" t="s">
        <v>26</v>
      </c>
      <c r="E21" s="34" t="s">
        <v>36</v>
      </c>
      <c r="F21" s="45" t="s">
        <v>29</v>
      </c>
      <c r="G21" s="45"/>
      <c r="H21" s="45"/>
      <c r="I21" s="45"/>
      <c r="J21" s="45"/>
      <c r="K21" s="45"/>
      <c r="L21" s="45"/>
      <c r="M21" s="77"/>
      <c r="N21" s="78" t="s">
        <v>41</v>
      </c>
      <c r="O21" s="78"/>
      <c r="P21" s="78"/>
      <c r="Q21" s="147"/>
      <c r="R21" s="148"/>
      <c r="S21" s="149">
        <f t="shared" ref="S21:AA21" si="11">S22</f>
        <v>2863531058</v>
      </c>
      <c r="T21" s="150">
        <f t="shared" si="11"/>
        <v>0</v>
      </c>
      <c r="U21" s="150">
        <f t="shared" si="11"/>
        <v>0</v>
      </c>
      <c r="V21" s="150">
        <f t="shared" si="11"/>
        <v>2863531058</v>
      </c>
      <c r="W21" s="150">
        <f t="shared" si="11"/>
        <v>2759217661</v>
      </c>
      <c r="X21" s="150">
        <f t="shared" si="11"/>
        <v>2759217661</v>
      </c>
      <c r="Y21" s="150">
        <f t="shared" si="11"/>
        <v>0</v>
      </c>
      <c r="Z21" s="150">
        <f t="shared" si="11"/>
        <v>0</v>
      </c>
      <c r="AA21" s="150">
        <f t="shared" si="11"/>
        <v>2759217661</v>
      </c>
      <c r="AB21" s="202">
        <f t="shared" si="8"/>
        <v>0.963571759870188</v>
      </c>
      <c r="AC21" s="211">
        <f>AC22</f>
        <v>104313397</v>
      </c>
    </row>
    <row r="22" s="1" customFormat="1" ht="12.75" customHeight="1" spans="1:29">
      <c r="A22" s="32" t="s">
        <v>26</v>
      </c>
      <c r="B22" s="33" t="s">
        <v>27</v>
      </c>
      <c r="C22" s="33" t="s">
        <v>29</v>
      </c>
      <c r="D22" s="498" t="s">
        <v>26</v>
      </c>
      <c r="E22" s="34" t="s">
        <v>36</v>
      </c>
      <c r="F22" s="45" t="s">
        <v>29</v>
      </c>
      <c r="G22" s="46" t="s">
        <v>34</v>
      </c>
      <c r="H22" s="46" t="s">
        <v>35</v>
      </c>
      <c r="I22" s="501" t="s">
        <v>29</v>
      </c>
      <c r="J22" s="46"/>
      <c r="K22" s="46"/>
      <c r="L22" s="46"/>
      <c r="M22" s="80"/>
      <c r="N22" s="81" t="s">
        <v>42</v>
      </c>
      <c r="O22" s="81"/>
      <c r="P22" s="81"/>
      <c r="Q22" s="151"/>
      <c r="R22" s="152">
        <f t="shared" ref="R22:AA22" si="12">R23+R34</f>
        <v>2649946000</v>
      </c>
      <c r="S22" s="153">
        <f t="shared" si="12"/>
        <v>2863531058</v>
      </c>
      <c r="T22" s="154">
        <f t="shared" si="12"/>
        <v>0</v>
      </c>
      <c r="U22" s="154">
        <f t="shared" si="12"/>
        <v>0</v>
      </c>
      <c r="V22" s="154">
        <f t="shared" si="12"/>
        <v>2863531058</v>
      </c>
      <c r="W22" s="154">
        <f t="shared" si="12"/>
        <v>2759217661</v>
      </c>
      <c r="X22" s="154">
        <f t="shared" si="12"/>
        <v>2759217661</v>
      </c>
      <c r="Y22" s="154">
        <f t="shared" si="12"/>
        <v>0</v>
      </c>
      <c r="Z22" s="154">
        <f t="shared" si="12"/>
        <v>0</v>
      </c>
      <c r="AA22" s="212">
        <f t="shared" si="12"/>
        <v>2759217661</v>
      </c>
      <c r="AB22" s="202">
        <f t="shared" si="8"/>
        <v>0.963571759870188</v>
      </c>
      <c r="AC22" s="213">
        <f>AC23+AC34</f>
        <v>104313397</v>
      </c>
    </row>
    <row r="23" s="1" customFormat="1" ht="12.75" customHeight="1" spans="1:29">
      <c r="A23" s="32" t="s">
        <v>26</v>
      </c>
      <c r="B23" s="33" t="s">
        <v>27</v>
      </c>
      <c r="C23" s="33" t="s">
        <v>29</v>
      </c>
      <c r="D23" s="498" t="s">
        <v>26</v>
      </c>
      <c r="E23" s="34" t="s">
        <v>36</v>
      </c>
      <c r="F23" s="45" t="s">
        <v>29</v>
      </c>
      <c r="G23" s="46" t="s">
        <v>34</v>
      </c>
      <c r="H23" s="46" t="s">
        <v>35</v>
      </c>
      <c r="I23" s="501" t="s">
        <v>29</v>
      </c>
      <c r="J23" s="79"/>
      <c r="K23" s="46"/>
      <c r="L23" s="46"/>
      <c r="M23" s="80"/>
      <c r="N23" s="81" t="s">
        <v>43</v>
      </c>
      <c r="O23" s="81"/>
      <c r="P23" s="81"/>
      <c r="Q23" s="151"/>
      <c r="R23" s="152">
        <f t="shared" ref="R23:AA23" si="13">SUM(R24:R33)</f>
        <v>1344946000</v>
      </c>
      <c r="S23" s="153">
        <f t="shared" si="13"/>
        <v>1518531058</v>
      </c>
      <c r="T23" s="154">
        <f t="shared" si="13"/>
        <v>0</v>
      </c>
      <c r="U23" s="154">
        <f t="shared" si="13"/>
        <v>0</v>
      </c>
      <c r="V23" s="154">
        <f t="shared" si="13"/>
        <v>1518531058</v>
      </c>
      <c r="W23" s="154">
        <f t="shared" si="13"/>
        <v>1460101420</v>
      </c>
      <c r="X23" s="154">
        <f t="shared" si="13"/>
        <v>1460101420</v>
      </c>
      <c r="Y23" s="154">
        <f t="shared" si="13"/>
        <v>0</v>
      </c>
      <c r="Z23" s="154">
        <f t="shared" si="13"/>
        <v>0</v>
      </c>
      <c r="AA23" s="212">
        <f t="shared" si="13"/>
        <v>1460101420</v>
      </c>
      <c r="AB23" s="202">
        <f t="shared" si="8"/>
        <v>0.961522263445204</v>
      </c>
      <c r="AC23" s="213">
        <f>SUM(AC24:AC33)</f>
        <v>58429638</v>
      </c>
    </row>
    <row r="24" s="1" customFormat="1" spans="1:29">
      <c r="A24" s="32" t="s">
        <v>26</v>
      </c>
      <c r="B24" s="33" t="s">
        <v>27</v>
      </c>
      <c r="C24" s="33" t="s">
        <v>29</v>
      </c>
      <c r="D24" s="498" t="s">
        <v>26</v>
      </c>
      <c r="E24" s="34" t="s">
        <v>36</v>
      </c>
      <c r="F24" s="45" t="s">
        <v>29</v>
      </c>
      <c r="G24" s="46" t="s">
        <v>34</v>
      </c>
      <c r="H24" s="46" t="s">
        <v>35</v>
      </c>
      <c r="I24" s="501" t="s">
        <v>29</v>
      </c>
      <c r="J24" s="79" t="s">
        <v>29</v>
      </c>
      <c r="K24" s="501" t="s">
        <v>29</v>
      </c>
      <c r="L24" s="79" t="s">
        <v>44</v>
      </c>
      <c r="M24" s="82"/>
      <c r="N24" s="83"/>
      <c r="O24" s="72" t="s">
        <v>45</v>
      </c>
      <c r="P24" s="72"/>
      <c r="Q24" s="137"/>
      <c r="R24" s="142">
        <v>970000000</v>
      </c>
      <c r="S24" s="155">
        <v>1100000000</v>
      </c>
      <c r="T24" s="143"/>
      <c r="U24" s="143"/>
      <c r="V24" s="139">
        <f t="shared" ref="V24:V33" si="14">SUM(S24:U24)</f>
        <v>1100000000</v>
      </c>
      <c r="W24" s="140">
        <f>[1]Realisasi!U24</f>
        <v>1068279940</v>
      </c>
      <c r="X24" s="140">
        <f>[1]Realisasi!X24</f>
        <v>1068279940</v>
      </c>
      <c r="Y24" s="143"/>
      <c r="Z24" s="143"/>
      <c r="AA24" s="204">
        <f t="shared" ref="AA24:AA33" si="15">SUM(X24:Z24)</f>
        <v>1068279940</v>
      </c>
      <c r="AB24" s="214">
        <f t="shared" si="8"/>
        <v>0.971163581818182</v>
      </c>
      <c r="AC24" s="205">
        <f t="shared" ref="AC24:AC33" si="16">V24-AA24</f>
        <v>31720060</v>
      </c>
    </row>
    <row r="25" s="1" customFormat="1" spans="1:29">
      <c r="A25" s="32" t="s">
        <v>26</v>
      </c>
      <c r="B25" s="33" t="s">
        <v>27</v>
      </c>
      <c r="C25" s="33" t="s">
        <v>29</v>
      </c>
      <c r="D25" s="498" t="s">
        <v>26</v>
      </c>
      <c r="E25" s="34" t="s">
        <v>36</v>
      </c>
      <c r="F25" s="45" t="s">
        <v>29</v>
      </c>
      <c r="G25" s="46" t="s">
        <v>34</v>
      </c>
      <c r="H25" s="46" t="s">
        <v>35</v>
      </c>
      <c r="I25" s="501" t="s">
        <v>29</v>
      </c>
      <c r="J25" s="79" t="s">
        <v>29</v>
      </c>
      <c r="K25" s="501" t="s">
        <v>36</v>
      </c>
      <c r="L25" s="79" t="s">
        <v>44</v>
      </c>
      <c r="M25" s="84"/>
      <c r="N25" s="85"/>
      <c r="O25" s="86" t="s">
        <v>46</v>
      </c>
      <c r="P25" s="86"/>
      <c r="Q25" s="156"/>
      <c r="R25" s="142">
        <v>72000000</v>
      </c>
      <c r="S25" s="155">
        <v>86338068</v>
      </c>
      <c r="T25" s="143"/>
      <c r="U25" s="143"/>
      <c r="V25" s="139">
        <f t="shared" si="14"/>
        <v>86338068</v>
      </c>
      <c r="W25" s="140">
        <f>[1]Realisasi!U25</f>
        <v>83815714</v>
      </c>
      <c r="X25" s="140">
        <f>[1]Realisasi!X25</f>
        <v>83815714</v>
      </c>
      <c r="Y25" s="143"/>
      <c r="Z25" s="143"/>
      <c r="AA25" s="204">
        <f t="shared" si="15"/>
        <v>83815714</v>
      </c>
      <c r="AB25" s="214">
        <f t="shared" si="8"/>
        <v>0.970785146593737</v>
      </c>
      <c r="AC25" s="205">
        <f t="shared" si="16"/>
        <v>2522354</v>
      </c>
    </row>
    <row r="26" s="1" customFormat="1" spans="1:29">
      <c r="A26" s="32" t="s">
        <v>26</v>
      </c>
      <c r="B26" s="33" t="s">
        <v>27</v>
      </c>
      <c r="C26" s="33" t="s">
        <v>29</v>
      </c>
      <c r="D26" s="498" t="s">
        <v>26</v>
      </c>
      <c r="E26" s="34" t="s">
        <v>36</v>
      </c>
      <c r="F26" s="45" t="s">
        <v>29</v>
      </c>
      <c r="G26" s="46" t="s">
        <v>34</v>
      </c>
      <c r="H26" s="46" t="s">
        <v>35</v>
      </c>
      <c r="I26" s="501" t="s">
        <v>29</v>
      </c>
      <c r="J26" s="79" t="s">
        <v>29</v>
      </c>
      <c r="K26" s="501" t="s">
        <v>47</v>
      </c>
      <c r="L26" s="79" t="s">
        <v>44</v>
      </c>
      <c r="M26" s="84"/>
      <c r="N26" s="85"/>
      <c r="O26" s="72" t="s">
        <v>48</v>
      </c>
      <c r="P26" s="72"/>
      <c r="Q26" s="137"/>
      <c r="R26" s="157">
        <v>130000000</v>
      </c>
      <c r="S26" s="158">
        <v>135249100</v>
      </c>
      <c r="T26" s="143"/>
      <c r="U26" s="143"/>
      <c r="V26" s="139">
        <f t="shared" si="14"/>
        <v>135249100</v>
      </c>
      <c r="W26" s="140">
        <f>[1]Realisasi!U26</f>
        <v>130870000</v>
      </c>
      <c r="X26" s="140">
        <f>[1]Realisasi!X26</f>
        <v>130870000</v>
      </c>
      <c r="Y26" s="143"/>
      <c r="Z26" s="143"/>
      <c r="AA26" s="204">
        <f t="shared" si="15"/>
        <v>130870000</v>
      </c>
      <c r="AB26" s="214">
        <f t="shared" si="8"/>
        <v>0.967621965691454</v>
      </c>
      <c r="AC26" s="205">
        <f t="shared" si="16"/>
        <v>4379100</v>
      </c>
    </row>
    <row r="27" s="1" customFormat="1" spans="1:29">
      <c r="A27" s="32" t="s">
        <v>26</v>
      </c>
      <c r="B27" s="33" t="s">
        <v>27</v>
      </c>
      <c r="C27" s="33" t="s">
        <v>29</v>
      </c>
      <c r="D27" s="498" t="s">
        <v>26</v>
      </c>
      <c r="E27" s="34" t="s">
        <v>36</v>
      </c>
      <c r="F27" s="45" t="s">
        <v>29</v>
      </c>
      <c r="G27" s="34" t="s">
        <v>34</v>
      </c>
      <c r="H27" s="34" t="s">
        <v>35</v>
      </c>
      <c r="I27" s="502" t="s">
        <v>29</v>
      </c>
      <c r="J27" s="37" t="s">
        <v>29</v>
      </c>
      <c r="K27" s="502" t="s">
        <v>49</v>
      </c>
      <c r="L27" s="37" t="s">
        <v>44</v>
      </c>
      <c r="M27" s="84"/>
      <c r="N27" s="85"/>
      <c r="O27" s="72" t="s">
        <v>50</v>
      </c>
      <c r="P27" s="72"/>
      <c r="Q27" s="137"/>
      <c r="R27" s="138">
        <v>19000000</v>
      </c>
      <c r="S27" s="159">
        <v>22573700</v>
      </c>
      <c r="T27" s="135"/>
      <c r="U27" s="135"/>
      <c r="V27" s="139">
        <f t="shared" si="14"/>
        <v>22573700</v>
      </c>
      <c r="W27" s="140">
        <f>[1]Realisasi!U27</f>
        <v>21630000</v>
      </c>
      <c r="X27" s="140">
        <f>[1]Realisasi!X27</f>
        <v>21630000</v>
      </c>
      <c r="Y27" s="135"/>
      <c r="Z27" s="135"/>
      <c r="AA27" s="204">
        <f t="shared" si="15"/>
        <v>21630000</v>
      </c>
      <c r="AB27" s="214">
        <f t="shared" si="8"/>
        <v>0.958194713316824</v>
      </c>
      <c r="AC27" s="205">
        <f t="shared" si="16"/>
        <v>943700</v>
      </c>
    </row>
    <row r="28" s="1" customFormat="1" spans="1:29">
      <c r="A28" s="32" t="s">
        <v>26</v>
      </c>
      <c r="B28" s="33" t="s">
        <v>27</v>
      </c>
      <c r="C28" s="33" t="s">
        <v>29</v>
      </c>
      <c r="D28" s="498" t="s">
        <v>26</v>
      </c>
      <c r="E28" s="34" t="s">
        <v>36</v>
      </c>
      <c r="F28" s="45" t="s">
        <v>29</v>
      </c>
      <c r="G28" s="34" t="s">
        <v>34</v>
      </c>
      <c r="H28" s="34" t="s">
        <v>35</v>
      </c>
      <c r="I28" s="502" t="s">
        <v>29</v>
      </c>
      <c r="J28" s="37" t="s">
        <v>29</v>
      </c>
      <c r="K28" s="502" t="s">
        <v>32</v>
      </c>
      <c r="L28" s="37" t="s">
        <v>44</v>
      </c>
      <c r="M28" s="84"/>
      <c r="N28" s="85"/>
      <c r="O28" s="72" t="s">
        <v>51</v>
      </c>
      <c r="P28" s="72"/>
      <c r="Q28" s="137"/>
      <c r="R28" s="138">
        <v>40000000</v>
      </c>
      <c r="S28" s="159">
        <v>57297015</v>
      </c>
      <c r="T28" s="135"/>
      <c r="U28" s="135"/>
      <c r="V28" s="139">
        <f t="shared" si="14"/>
        <v>57297015</v>
      </c>
      <c r="W28" s="140">
        <f>[1]Realisasi!U28</f>
        <v>54966780</v>
      </c>
      <c r="X28" s="140">
        <f>[1]Realisasi!X28</f>
        <v>54966780</v>
      </c>
      <c r="Y28" s="135"/>
      <c r="Z28" s="135"/>
      <c r="AA28" s="204">
        <f t="shared" si="15"/>
        <v>54966780</v>
      </c>
      <c r="AB28" s="214">
        <f t="shared" si="8"/>
        <v>0.959330603871772</v>
      </c>
      <c r="AC28" s="205">
        <f t="shared" si="16"/>
        <v>2330235</v>
      </c>
    </row>
    <row r="29" s="1" customFormat="1" spans="1:29">
      <c r="A29" s="32" t="s">
        <v>26</v>
      </c>
      <c r="B29" s="33" t="s">
        <v>27</v>
      </c>
      <c r="C29" s="33" t="s">
        <v>29</v>
      </c>
      <c r="D29" s="498" t="s">
        <v>26</v>
      </c>
      <c r="E29" s="34" t="s">
        <v>36</v>
      </c>
      <c r="F29" s="45" t="s">
        <v>29</v>
      </c>
      <c r="G29" s="34" t="s">
        <v>34</v>
      </c>
      <c r="H29" s="34" t="s">
        <v>35</v>
      </c>
      <c r="I29" s="502" t="s">
        <v>29</v>
      </c>
      <c r="J29" s="37" t="s">
        <v>29</v>
      </c>
      <c r="K29" s="502" t="s">
        <v>52</v>
      </c>
      <c r="L29" s="37" t="s">
        <v>44</v>
      </c>
      <c r="M29" s="73"/>
      <c r="N29" s="74"/>
      <c r="O29" s="87" t="s">
        <v>53</v>
      </c>
      <c r="P29" s="87"/>
      <c r="Q29" s="160"/>
      <c r="R29" s="141">
        <v>4500000</v>
      </c>
      <c r="S29" s="161">
        <v>5348423</v>
      </c>
      <c r="T29" s="162"/>
      <c r="U29" s="162"/>
      <c r="V29" s="139">
        <f t="shared" si="14"/>
        <v>5348423</v>
      </c>
      <c r="W29" s="140">
        <f>[1]Realisasi!U29</f>
        <v>4465984</v>
      </c>
      <c r="X29" s="140">
        <f>[1]Realisasi!X29</f>
        <v>4465984</v>
      </c>
      <c r="Y29" s="162"/>
      <c r="Z29" s="162"/>
      <c r="AA29" s="204">
        <f t="shared" si="15"/>
        <v>4465984</v>
      </c>
      <c r="AB29" s="214">
        <f t="shared" si="8"/>
        <v>0.835009497191976</v>
      </c>
      <c r="AC29" s="205">
        <f t="shared" si="16"/>
        <v>882439</v>
      </c>
    </row>
    <row r="30" s="1" customFormat="1" spans="1:29">
      <c r="A30" s="32" t="s">
        <v>26</v>
      </c>
      <c r="B30" s="33" t="s">
        <v>27</v>
      </c>
      <c r="C30" s="33" t="s">
        <v>29</v>
      </c>
      <c r="D30" s="498" t="s">
        <v>26</v>
      </c>
      <c r="E30" s="34" t="s">
        <v>36</v>
      </c>
      <c r="F30" s="45" t="s">
        <v>29</v>
      </c>
      <c r="G30" s="34" t="s">
        <v>34</v>
      </c>
      <c r="H30" s="34" t="s">
        <v>35</v>
      </c>
      <c r="I30" s="502" t="s">
        <v>29</v>
      </c>
      <c r="J30" s="37" t="s">
        <v>29</v>
      </c>
      <c r="K30" s="502" t="s">
        <v>54</v>
      </c>
      <c r="L30" s="37" t="s">
        <v>44</v>
      </c>
      <c r="M30" s="67"/>
      <c r="N30" s="85"/>
      <c r="O30" s="72" t="s">
        <v>55</v>
      </c>
      <c r="P30" s="72"/>
      <c r="Q30" s="137"/>
      <c r="R30" s="163">
        <v>100000</v>
      </c>
      <c r="S30" s="164">
        <v>20000</v>
      </c>
      <c r="T30" s="165"/>
      <c r="U30" s="165"/>
      <c r="V30" s="139">
        <f t="shared" si="14"/>
        <v>20000</v>
      </c>
      <c r="W30" s="140">
        <f>[1]Realisasi!U30</f>
        <v>12968</v>
      </c>
      <c r="X30" s="140">
        <f>[1]Realisasi!X30</f>
        <v>12968</v>
      </c>
      <c r="Y30" s="165"/>
      <c r="Z30" s="165"/>
      <c r="AA30" s="204">
        <f t="shared" si="15"/>
        <v>12968</v>
      </c>
      <c r="AB30" s="214">
        <f t="shared" si="8"/>
        <v>0.6484</v>
      </c>
      <c r="AC30" s="205">
        <f t="shared" si="16"/>
        <v>7032</v>
      </c>
    </row>
    <row r="31" s="1" customFormat="1" spans="1:29">
      <c r="A31" s="32" t="s">
        <v>26</v>
      </c>
      <c r="B31" s="33" t="s">
        <v>27</v>
      </c>
      <c r="C31" s="33" t="s">
        <v>29</v>
      </c>
      <c r="D31" s="498" t="s">
        <v>26</v>
      </c>
      <c r="E31" s="34" t="s">
        <v>36</v>
      </c>
      <c r="F31" s="45" t="s">
        <v>29</v>
      </c>
      <c r="G31" s="34" t="s">
        <v>34</v>
      </c>
      <c r="H31" s="34" t="s">
        <v>35</v>
      </c>
      <c r="I31" s="502" t="s">
        <v>29</v>
      </c>
      <c r="J31" s="37" t="s">
        <v>29</v>
      </c>
      <c r="K31" s="502" t="s">
        <v>56</v>
      </c>
      <c r="L31" s="37" t="s">
        <v>44</v>
      </c>
      <c r="M31" s="67"/>
      <c r="N31" s="85"/>
      <c r="O31" s="72" t="s">
        <v>57</v>
      </c>
      <c r="P31" s="72"/>
      <c r="Q31" s="137"/>
      <c r="R31" s="163">
        <v>99840000</v>
      </c>
      <c r="S31" s="164">
        <v>100457013</v>
      </c>
      <c r="T31" s="166"/>
      <c r="U31" s="166"/>
      <c r="V31" s="139">
        <f t="shared" si="14"/>
        <v>100457013</v>
      </c>
      <c r="W31" s="140">
        <f>[1]Realisasi!U31</f>
        <v>87264532</v>
      </c>
      <c r="X31" s="140">
        <f>[1]Realisasi!X31</f>
        <v>87264532</v>
      </c>
      <c r="Y31" s="166"/>
      <c r="Z31" s="166"/>
      <c r="AA31" s="204">
        <f t="shared" si="15"/>
        <v>87264532</v>
      </c>
      <c r="AB31" s="214">
        <f t="shared" si="8"/>
        <v>0.868675360673923</v>
      </c>
      <c r="AC31" s="205">
        <f t="shared" si="16"/>
        <v>13192481</v>
      </c>
    </row>
    <row r="32" s="1" customFormat="1" spans="1:29">
      <c r="A32" s="32" t="s">
        <v>26</v>
      </c>
      <c r="B32" s="33" t="s">
        <v>27</v>
      </c>
      <c r="C32" s="33" t="s">
        <v>29</v>
      </c>
      <c r="D32" s="498" t="s">
        <v>26</v>
      </c>
      <c r="E32" s="34" t="s">
        <v>36</v>
      </c>
      <c r="F32" s="45" t="s">
        <v>29</v>
      </c>
      <c r="G32" s="34" t="s">
        <v>34</v>
      </c>
      <c r="H32" s="34" t="s">
        <v>35</v>
      </c>
      <c r="I32" s="502" t="s">
        <v>29</v>
      </c>
      <c r="J32" s="37" t="s">
        <v>29</v>
      </c>
      <c r="K32" s="502" t="s">
        <v>58</v>
      </c>
      <c r="L32" s="37" t="s">
        <v>44</v>
      </c>
      <c r="M32" s="69"/>
      <c r="N32" s="85"/>
      <c r="O32" s="72" t="s">
        <v>59</v>
      </c>
      <c r="P32" s="72"/>
      <c r="Q32" s="137"/>
      <c r="R32" s="167">
        <v>2328000</v>
      </c>
      <c r="S32" s="168">
        <v>3061928</v>
      </c>
      <c r="T32" s="165"/>
      <c r="U32" s="165"/>
      <c r="V32" s="139">
        <f t="shared" si="14"/>
        <v>3061928</v>
      </c>
      <c r="W32" s="140">
        <f>[1]Realisasi!U32</f>
        <v>2198869</v>
      </c>
      <c r="X32" s="140">
        <f>[1]Realisasi!X32</f>
        <v>2198869</v>
      </c>
      <c r="Y32" s="165"/>
      <c r="Z32" s="165"/>
      <c r="AA32" s="204">
        <f t="shared" si="15"/>
        <v>2198869</v>
      </c>
      <c r="AB32" s="214">
        <f t="shared" si="8"/>
        <v>0.718132170318832</v>
      </c>
      <c r="AC32" s="205">
        <f t="shared" si="16"/>
        <v>863059</v>
      </c>
    </row>
    <row r="33" s="1" customFormat="1" ht="13.5" customHeight="1" spans="1:29">
      <c r="A33" s="32" t="s">
        <v>26</v>
      </c>
      <c r="B33" s="33" t="s">
        <v>27</v>
      </c>
      <c r="C33" s="33" t="s">
        <v>29</v>
      </c>
      <c r="D33" s="498" t="s">
        <v>26</v>
      </c>
      <c r="E33" s="34" t="s">
        <v>36</v>
      </c>
      <c r="F33" s="45" t="s">
        <v>29</v>
      </c>
      <c r="G33" s="34" t="s">
        <v>34</v>
      </c>
      <c r="H33" s="34" t="s">
        <v>35</v>
      </c>
      <c r="I33" s="502" t="s">
        <v>29</v>
      </c>
      <c r="J33" s="37" t="s">
        <v>29</v>
      </c>
      <c r="K33" s="502" t="s">
        <v>60</v>
      </c>
      <c r="L33" s="37" t="s">
        <v>44</v>
      </c>
      <c r="M33" s="88"/>
      <c r="N33" s="89"/>
      <c r="O33" s="85" t="s">
        <v>61</v>
      </c>
      <c r="P33" s="83"/>
      <c r="Q33" s="167"/>
      <c r="R33" s="169">
        <v>7178000</v>
      </c>
      <c r="S33" s="170">
        <v>8185811</v>
      </c>
      <c r="T33" s="171"/>
      <c r="U33" s="171"/>
      <c r="V33" s="139">
        <f t="shared" si="14"/>
        <v>8185811</v>
      </c>
      <c r="W33" s="140">
        <f>[1]Realisasi!U33</f>
        <v>6596633</v>
      </c>
      <c r="X33" s="140">
        <f>[1]Realisasi!X33</f>
        <v>6596633</v>
      </c>
      <c r="Y33" s="171"/>
      <c r="Z33" s="171"/>
      <c r="AA33" s="204">
        <f t="shared" si="15"/>
        <v>6596633</v>
      </c>
      <c r="AB33" s="214">
        <f t="shared" si="8"/>
        <v>0.805861874895475</v>
      </c>
      <c r="AC33" s="205">
        <f t="shared" si="16"/>
        <v>1589178</v>
      </c>
    </row>
    <row r="34" s="1" customFormat="1" spans="1:29">
      <c r="A34" s="32" t="s">
        <v>26</v>
      </c>
      <c r="B34" s="33" t="s">
        <v>27</v>
      </c>
      <c r="C34" s="33" t="s">
        <v>29</v>
      </c>
      <c r="D34" s="498" t="s">
        <v>26</v>
      </c>
      <c r="E34" s="34" t="s">
        <v>36</v>
      </c>
      <c r="F34" s="45" t="s">
        <v>29</v>
      </c>
      <c r="G34" s="34" t="s">
        <v>34</v>
      </c>
      <c r="H34" s="34" t="s">
        <v>35</v>
      </c>
      <c r="I34" s="503" t="s">
        <v>29</v>
      </c>
      <c r="J34" s="34" t="s">
        <v>36</v>
      </c>
      <c r="K34" s="37"/>
      <c r="L34" s="37"/>
      <c r="M34" s="69"/>
      <c r="N34" s="70" t="s">
        <v>62</v>
      </c>
      <c r="O34" s="85"/>
      <c r="P34" s="85"/>
      <c r="Q34" s="134"/>
      <c r="R34" s="172">
        <f t="shared" ref="R34:AA34" si="17">R35</f>
        <v>1305000000</v>
      </c>
      <c r="S34" s="173">
        <f t="shared" si="17"/>
        <v>1345000000</v>
      </c>
      <c r="T34" s="173">
        <f t="shared" si="17"/>
        <v>0</v>
      </c>
      <c r="U34" s="173">
        <f t="shared" si="17"/>
        <v>0</v>
      </c>
      <c r="V34" s="173">
        <f t="shared" si="17"/>
        <v>1345000000</v>
      </c>
      <c r="W34" s="173">
        <f t="shared" si="17"/>
        <v>1299116241</v>
      </c>
      <c r="X34" s="173">
        <f t="shared" si="17"/>
        <v>1299116241</v>
      </c>
      <c r="Y34" s="173">
        <f t="shared" si="17"/>
        <v>0</v>
      </c>
      <c r="Z34" s="173">
        <f t="shared" si="17"/>
        <v>0</v>
      </c>
      <c r="AA34" s="173">
        <f t="shared" si="17"/>
        <v>1299116241</v>
      </c>
      <c r="AB34" s="214">
        <f t="shared" si="8"/>
        <v>0.965885681040892</v>
      </c>
      <c r="AC34" s="215">
        <f t="shared" ref="AC34:AC38" si="18">AC35</f>
        <v>45883759</v>
      </c>
    </row>
    <row r="35" s="4" customFormat="1" spans="1:30">
      <c r="A35" s="32" t="s">
        <v>26</v>
      </c>
      <c r="B35" s="33" t="s">
        <v>27</v>
      </c>
      <c r="C35" s="33" t="s">
        <v>29</v>
      </c>
      <c r="D35" s="498" t="s">
        <v>26</v>
      </c>
      <c r="E35" s="34" t="s">
        <v>36</v>
      </c>
      <c r="F35" s="45" t="s">
        <v>29</v>
      </c>
      <c r="G35" s="34" t="s">
        <v>34</v>
      </c>
      <c r="H35" s="34" t="s">
        <v>35</v>
      </c>
      <c r="I35" s="502" t="s">
        <v>29</v>
      </c>
      <c r="J35" s="37" t="s">
        <v>36</v>
      </c>
      <c r="K35" s="37" t="s">
        <v>29</v>
      </c>
      <c r="L35" s="502" t="s">
        <v>44</v>
      </c>
      <c r="M35" s="84"/>
      <c r="N35" s="85"/>
      <c r="O35" s="85" t="s">
        <v>63</v>
      </c>
      <c r="P35" s="85"/>
      <c r="Q35" s="138"/>
      <c r="R35" s="169">
        <v>1305000000</v>
      </c>
      <c r="S35" s="170">
        <v>1345000000</v>
      </c>
      <c r="T35" s="174"/>
      <c r="U35" s="174"/>
      <c r="V35" s="139">
        <f>SUM(S35:U35)</f>
        <v>1345000000</v>
      </c>
      <c r="W35" s="140">
        <f>[1]Realisasi!U35</f>
        <v>1299116241</v>
      </c>
      <c r="X35" s="140">
        <f>[1]Realisasi!X35</f>
        <v>1299116241</v>
      </c>
      <c r="Y35" s="174"/>
      <c r="Z35" s="174"/>
      <c r="AA35" s="204">
        <f>SUM(X35:Z35)</f>
        <v>1299116241</v>
      </c>
      <c r="AB35" s="214">
        <f t="shared" si="8"/>
        <v>0.965885681040892</v>
      </c>
      <c r="AC35" s="216">
        <f t="shared" ref="AC35:AC40" si="19">V35-AA35</f>
        <v>45883759</v>
      </c>
      <c r="AD35" s="1"/>
    </row>
    <row r="36" s="4" customFormat="1" spans="1:30">
      <c r="A36" s="47"/>
      <c r="B36" s="37"/>
      <c r="C36" s="37"/>
      <c r="D36" s="37"/>
      <c r="E36" s="34"/>
      <c r="F36" s="37"/>
      <c r="G36" s="37"/>
      <c r="H36" s="37"/>
      <c r="I36" s="37"/>
      <c r="J36" s="37"/>
      <c r="K36" s="37"/>
      <c r="L36" s="37"/>
      <c r="M36" s="84"/>
      <c r="N36" s="85"/>
      <c r="O36" s="85"/>
      <c r="P36" s="70"/>
      <c r="Q36" s="134"/>
      <c r="R36" s="172"/>
      <c r="S36" s="174"/>
      <c r="T36" s="175"/>
      <c r="U36" s="174"/>
      <c r="V36" s="143"/>
      <c r="W36" s="135"/>
      <c r="X36" s="174"/>
      <c r="Y36" s="176"/>
      <c r="Z36" s="174"/>
      <c r="AA36" s="217"/>
      <c r="AB36" s="214"/>
      <c r="AC36" s="207">
        <f t="shared" si="19"/>
        <v>0</v>
      </c>
      <c r="AD36" s="1"/>
    </row>
    <row r="37" s="4" customFormat="1" spans="1:30">
      <c r="A37" s="32" t="s">
        <v>26</v>
      </c>
      <c r="B37" s="33" t="s">
        <v>27</v>
      </c>
      <c r="C37" s="33" t="s">
        <v>29</v>
      </c>
      <c r="D37" s="498" t="s">
        <v>26</v>
      </c>
      <c r="E37" s="34" t="s">
        <v>36</v>
      </c>
      <c r="F37" s="502" t="s">
        <v>49</v>
      </c>
      <c r="G37" s="37"/>
      <c r="H37" s="37"/>
      <c r="I37" s="37"/>
      <c r="J37" s="37"/>
      <c r="K37" s="37"/>
      <c r="L37" s="37"/>
      <c r="M37" s="84"/>
      <c r="N37" s="70" t="s">
        <v>64</v>
      </c>
      <c r="O37" s="70"/>
      <c r="P37" s="70"/>
      <c r="Q37" s="134"/>
      <c r="R37" s="172">
        <f t="shared" ref="R37:AA37" si="20">R38</f>
        <v>99800</v>
      </c>
      <c r="S37" s="174">
        <f t="shared" si="20"/>
        <v>0</v>
      </c>
      <c r="T37" s="174">
        <f t="shared" si="20"/>
        <v>277400</v>
      </c>
      <c r="U37" s="174">
        <f t="shared" si="20"/>
        <v>0</v>
      </c>
      <c r="V37" s="174">
        <f t="shared" si="20"/>
        <v>277400</v>
      </c>
      <c r="W37" s="174">
        <f t="shared" si="20"/>
        <v>277500</v>
      </c>
      <c r="X37" s="174">
        <f t="shared" si="20"/>
        <v>0</v>
      </c>
      <c r="Y37" s="174">
        <f t="shared" si="20"/>
        <v>277400</v>
      </c>
      <c r="Z37" s="174">
        <f t="shared" si="20"/>
        <v>0</v>
      </c>
      <c r="AA37" s="217">
        <f t="shared" si="20"/>
        <v>277400</v>
      </c>
      <c r="AB37" s="214">
        <f t="shared" ref="AB37:AB39" si="21">AA37/V37</f>
        <v>1</v>
      </c>
      <c r="AC37" s="218">
        <f t="shared" si="18"/>
        <v>0</v>
      </c>
      <c r="AD37" s="1"/>
    </row>
    <row r="38" s="1" customFormat="1" spans="1:29">
      <c r="A38" s="32" t="s">
        <v>26</v>
      </c>
      <c r="B38" s="33" t="s">
        <v>27</v>
      </c>
      <c r="C38" s="33" t="s">
        <v>29</v>
      </c>
      <c r="D38" s="498" t="s">
        <v>26</v>
      </c>
      <c r="E38" s="34" t="s">
        <v>36</v>
      </c>
      <c r="F38" s="502" t="s">
        <v>49</v>
      </c>
      <c r="G38" s="502" t="s">
        <v>34</v>
      </c>
      <c r="H38" s="37" t="s">
        <v>35</v>
      </c>
      <c r="I38" s="37" t="s">
        <v>36</v>
      </c>
      <c r="J38" s="37"/>
      <c r="K38" s="37"/>
      <c r="L38" s="37"/>
      <c r="M38" s="84"/>
      <c r="N38" s="85"/>
      <c r="O38" s="70" t="s">
        <v>37</v>
      </c>
      <c r="P38" s="70"/>
      <c r="Q38" s="134"/>
      <c r="R38" s="172">
        <f t="shared" ref="R38:AA38" si="22">R39</f>
        <v>99800</v>
      </c>
      <c r="S38" s="174">
        <f t="shared" si="22"/>
        <v>0</v>
      </c>
      <c r="T38" s="174">
        <f t="shared" si="22"/>
        <v>277400</v>
      </c>
      <c r="U38" s="174">
        <f t="shared" si="22"/>
        <v>0</v>
      </c>
      <c r="V38" s="174">
        <f t="shared" si="22"/>
        <v>277400</v>
      </c>
      <c r="W38" s="174">
        <f t="shared" si="22"/>
        <v>277500</v>
      </c>
      <c r="X38" s="174">
        <f t="shared" si="22"/>
        <v>0</v>
      </c>
      <c r="Y38" s="174">
        <f t="shared" si="22"/>
        <v>277400</v>
      </c>
      <c r="Z38" s="174">
        <f t="shared" si="22"/>
        <v>0</v>
      </c>
      <c r="AA38" s="217">
        <f t="shared" si="22"/>
        <v>277400</v>
      </c>
      <c r="AB38" s="214">
        <f t="shared" si="21"/>
        <v>1</v>
      </c>
      <c r="AC38" s="218">
        <f t="shared" si="18"/>
        <v>0</v>
      </c>
    </row>
    <row r="39" s="1" customFormat="1" spans="1:29">
      <c r="A39" s="32" t="s">
        <v>26</v>
      </c>
      <c r="B39" s="33" t="s">
        <v>27</v>
      </c>
      <c r="C39" s="33" t="s">
        <v>29</v>
      </c>
      <c r="D39" s="498" t="s">
        <v>26</v>
      </c>
      <c r="E39" s="34" t="s">
        <v>36</v>
      </c>
      <c r="F39" s="502" t="s">
        <v>49</v>
      </c>
      <c r="G39" s="502" t="s">
        <v>34</v>
      </c>
      <c r="H39" s="37" t="s">
        <v>35</v>
      </c>
      <c r="I39" s="37" t="s">
        <v>36</v>
      </c>
      <c r="J39" s="37" t="s">
        <v>29</v>
      </c>
      <c r="K39" s="502" t="s">
        <v>29</v>
      </c>
      <c r="L39" s="502" t="s">
        <v>38</v>
      </c>
      <c r="M39" s="84"/>
      <c r="N39" s="85"/>
      <c r="O39" s="72" t="s">
        <v>39</v>
      </c>
      <c r="P39" s="72"/>
      <c r="Q39" s="137"/>
      <c r="R39" s="169">
        <v>99800</v>
      </c>
      <c r="S39" s="176"/>
      <c r="T39" s="139">
        <f>[1]Realisasi!R39</f>
        <v>277400</v>
      </c>
      <c r="U39" s="135"/>
      <c r="V39" s="139">
        <f>SUM(S39:U39)</f>
        <v>277400</v>
      </c>
      <c r="W39" s="140">
        <f>[1]Realisasi!U39</f>
        <v>277500</v>
      </c>
      <c r="X39" s="174"/>
      <c r="Y39" s="176">
        <f>[1]Realisasi!X39</f>
        <v>277400</v>
      </c>
      <c r="Z39" s="174"/>
      <c r="AA39" s="204">
        <f>SUM(X39:Z39)</f>
        <v>277400</v>
      </c>
      <c r="AB39" s="214">
        <f t="shared" si="21"/>
        <v>1</v>
      </c>
      <c r="AC39" s="216">
        <f t="shared" si="19"/>
        <v>0</v>
      </c>
    </row>
    <row r="40" s="1" customFormat="1" spans="1:29">
      <c r="A40" s="47"/>
      <c r="B40" s="37"/>
      <c r="C40" s="37"/>
      <c r="D40" s="37"/>
      <c r="E40" s="34"/>
      <c r="F40" s="37"/>
      <c r="G40" s="37"/>
      <c r="H40" s="37"/>
      <c r="I40" s="37"/>
      <c r="J40" s="37"/>
      <c r="K40" s="37"/>
      <c r="L40" s="37"/>
      <c r="M40" s="84"/>
      <c r="N40" s="70"/>
      <c r="O40" s="85"/>
      <c r="P40" s="85"/>
      <c r="Q40" s="138"/>
      <c r="R40" s="172"/>
      <c r="S40" s="174"/>
      <c r="T40" s="175"/>
      <c r="U40" s="174"/>
      <c r="V40" s="143"/>
      <c r="W40" s="174"/>
      <c r="X40" s="174"/>
      <c r="Y40" s="176"/>
      <c r="Z40" s="174"/>
      <c r="AA40" s="217"/>
      <c r="AB40" s="214"/>
      <c r="AC40" s="207">
        <f t="shared" si="19"/>
        <v>0</v>
      </c>
    </row>
    <row r="41" s="1" customFormat="1" ht="24" customHeight="1" spans="1:29">
      <c r="A41" s="32" t="s">
        <v>26</v>
      </c>
      <c r="B41" s="33" t="s">
        <v>27</v>
      </c>
      <c r="C41" s="33" t="s">
        <v>29</v>
      </c>
      <c r="D41" s="498" t="s">
        <v>26</v>
      </c>
      <c r="E41" s="34" t="s">
        <v>36</v>
      </c>
      <c r="F41" s="502" t="s">
        <v>52</v>
      </c>
      <c r="G41" s="37"/>
      <c r="H41" s="37"/>
      <c r="I41" s="37"/>
      <c r="J41" s="37"/>
      <c r="K41" s="37"/>
      <c r="L41" s="37"/>
      <c r="M41" s="84"/>
      <c r="N41" s="71" t="s">
        <v>65</v>
      </c>
      <c r="O41" s="71"/>
      <c r="P41" s="71"/>
      <c r="Q41" s="136"/>
      <c r="R41" s="172">
        <f t="shared" ref="R41:AA41" si="23">R42</f>
        <v>99800</v>
      </c>
      <c r="S41" s="174">
        <f t="shared" si="23"/>
        <v>0</v>
      </c>
      <c r="T41" s="174">
        <f t="shared" si="23"/>
        <v>377500</v>
      </c>
      <c r="U41" s="174">
        <f t="shared" si="23"/>
        <v>0</v>
      </c>
      <c r="V41" s="174">
        <f t="shared" si="23"/>
        <v>377500</v>
      </c>
      <c r="W41" s="174">
        <f t="shared" si="23"/>
        <v>0</v>
      </c>
      <c r="X41" s="174">
        <f t="shared" si="23"/>
        <v>0</v>
      </c>
      <c r="Y41" s="174">
        <f t="shared" si="23"/>
        <v>327500</v>
      </c>
      <c r="Z41" s="174">
        <f t="shared" si="23"/>
        <v>0</v>
      </c>
      <c r="AA41" s="217">
        <f t="shared" si="23"/>
        <v>327500</v>
      </c>
      <c r="AB41" s="214">
        <f t="shared" ref="AB41:AB43" si="24">AA41/V41</f>
        <v>0.867549668874172</v>
      </c>
      <c r="AC41" s="218">
        <f t="shared" ref="AC41:AC46" si="25">AC42</f>
        <v>50000</v>
      </c>
    </row>
    <row r="42" s="4" customFormat="1" spans="1:30">
      <c r="A42" s="32" t="s">
        <v>26</v>
      </c>
      <c r="B42" s="33" t="s">
        <v>27</v>
      </c>
      <c r="C42" s="33" t="s">
        <v>29</v>
      </c>
      <c r="D42" s="498" t="s">
        <v>26</v>
      </c>
      <c r="E42" s="34" t="s">
        <v>36</v>
      </c>
      <c r="F42" s="502" t="s">
        <v>52</v>
      </c>
      <c r="G42" s="502" t="s">
        <v>34</v>
      </c>
      <c r="H42" s="37" t="s">
        <v>35</v>
      </c>
      <c r="I42" s="37" t="s">
        <v>36</v>
      </c>
      <c r="J42" s="37"/>
      <c r="K42" s="37"/>
      <c r="L42" s="37"/>
      <c r="M42" s="84"/>
      <c r="N42" s="85"/>
      <c r="O42" s="70" t="s">
        <v>37</v>
      </c>
      <c r="P42" s="70"/>
      <c r="Q42" s="134"/>
      <c r="R42" s="172">
        <f t="shared" ref="R42:AA42" si="26">R43</f>
        <v>99800</v>
      </c>
      <c r="S42" s="174">
        <f t="shared" si="26"/>
        <v>0</v>
      </c>
      <c r="T42" s="174">
        <f t="shared" si="26"/>
        <v>377500</v>
      </c>
      <c r="U42" s="174">
        <f t="shared" si="26"/>
        <v>0</v>
      </c>
      <c r="V42" s="174">
        <f t="shared" si="26"/>
        <v>377500</v>
      </c>
      <c r="W42" s="174">
        <f t="shared" si="26"/>
        <v>0</v>
      </c>
      <c r="X42" s="174">
        <f t="shared" si="26"/>
        <v>0</v>
      </c>
      <c r="Y42" s="174">
        <f t="shared" si="26"/>
        <v>327500</v>
      </c>
      <c r="Z42" s="174">
        <f t="shared" si="26"/>
        <v>0</v>
      </c>
      <c r="AA42" s="217">
        <f t="shared" si="26"/>
        <v>327500</v>
      </c>
      <c r="AB42" s="214">
        <f t="shared" si="24"/>
        <v>0.867549668874172</v>
      </c>
      <c r="AC42" s="218">
        <f t="shared" si="25"/>
        <v>50000</v>
      </c>
      <c r="AD42" s="1"/>
    </row>
    <row r="43" s="4" customFormat="1" spans="1:30">
      <c r="A43" s="32" t="s">
        <v>26</v>
      </c>
      <c r="B43" s="33" t="s">
        <v>27</v>
      </c>
      <c r="C43" s="33" t="s">
        <v>29</v>
      </c>
      <c r="D43" s="498" t="s">
        <v>26</v>
      </c>
      <c r="E43" s="34" t="s">
        <v>36</v>
      </c>
      <c r="F43" s="502" t="s">
        <v>52</v>
      </c>
      <c r="G43" s="502" t="s">
        <v>34</v>
      </c>
      <c r="H43" s="37" t="s">
        <v>35</v>
      </c>
      <c r="I43" s="37" t="s">
        <v>36</v>
      </c>
      <c r="J43" s="37" t="s">
        <v>29</v>
      </c>
      <c r="K43" s="502" t="s">
        <v>29</v>
      </c>
      <c r="L43" s="502" t="s">
        <v>38</v>
      </c>
      <c r="M43" s="84"/>
      <c r="N43" s="85"/>
      <c r="O43" s="72" t="s">
        <v>39</v>
      </c>
      <c r="P43" s="72"/>
      <c r="Q43" s="137"/>
      <c r="R43" s="169">
        <v>99800</v>
      </c>
      <c r="S43" s="174"/>
      <c r="T43" s="139">
        <f>[1]Realisasi!R43</f>
        <v>377500</v>
      </c>
      <c r="U43" s="174"/>
      <c r="V43" s="139">
        <f>SUM(S43:U43)</f>
        <v>377500</v>
      </c>
      <c r="W43" s="174"/>
      <c r="X43" s="174"/>
      <c r="Y43" s="176">
        <f>[1]Realisasi!X43</f>
        <v>327500</v>
      </c>
      <c r="Z43" s="174"/>
      <c r="AA43" s="204">
        <f>SUM(X43:Z43)</f>
        <v>327500</v>
      </c>
      <c r="AB43" s="214">
        <f t="shared" si="24"/>
        <v>0.867549668874172</v>
      </c>
      <c r="AC43" s="216">
        <f t="shared" ref="AC43:AC48" si="27">V43-AA43</f>
        <v>50000</v>
      </c>
      <c r="AD43" s="1"/>
    </row>
    <row r="44" s="4" customFormat="1" spans="1:30">
      <c r="A44" s="47"/>
      <c r="B44" s="37"/>
      <c r="C44" s="37"/>
      <c r="D44" s="37"/>
      <c r="E44" s="34"/>
      <c r="F44" s="37"/>
      <c r="G44" s="37"/>
      <c r="H44" s="37"/>
      <c r="I44" s="37"/>
      <c r="J44" s="37"/>
      <c r="K44" s="37"/>
      <c r="L44" s="37"/>
      <c r="M44" s="84"/>
      <c r="N44" s="85"/>
      <c r="O44" s="70"/>
      <c r="P44" s="70"/>
      <c r="Q44" s="138"/>
      <c r="R44" s="169"/>
      <c r="S44" s="174"/>
      <c r="T44" s="174"/>
      <c r="U44" s="174"/>
      <c r="V44" s="174"/>
      <c r="W44" s="174"/>
      <c r="X44" s="174"/>
      <c r="Y44" s="174"/>
      <c r="Z44" s="174"/>
      <c r="AA44" s="217"/>
      <c r="AB44" s="214"/>
      <c r="AC44" s="218"/>
      <c r="AD44" s="1"/>
    </row>
    <row r="45" s="1" customFormat="1" spans="1:29">
      <c r="A45" s="32" t="s">
        <v>26</v>
      </c>
      <c r="B45" s="33" t="s">
        <v>27</v>
      </c>
      <c r="C45" s="33" t="s">
        <v>29</v>
      </c>
      <c r="D45" s="498" t="s">
        <v>26</v>
      </c>
      <c r="E45" s="34" t="s">
        <v>36</v>
      </c>
      <c r="F45" s="502" t="s">
        <v>54</v>
      </c>
      <c r="G45" s="37"/>
      <c r="H45" s="37"/>
      <c r="I45" s="37"/>
      <c r="J45" s="37"/>
      <c r="K45" s="37"/>
      <c r="L45" s="37"/>
      <c r="M45" s="84"/>
      <c r="N45" s="70" t="s">
        <v>66</v>
      </c>
      <c r="O45" s="70"/>
      <c r="P45" s="70"/>
      <c r="Q45" s="134"/>
      <c r="R45" s="172">
        <f t="shared" ref="R45:AA45" si="28">R46</f>
        <v>99800</v>
      </c>
      <c r="S45" s="174">
        <f t="shared" si="28"/>
        <v>0</v>
      </c>
      <c r="T45" s="174">
        <f t="shared" si="28"/>
        <v>203900</v>
      </c>
      <c r="U45" s="174">
        <f t="shared" si="28"/>
        <v>0</v>
      </c>
      <c r="V45" s="174">
        <f t="shared" si="28"/>
        <v>203900</v>
      </c>
      <c r="W45" s="174">
        <f t="shared" si="28"/>
        <v>204500</v>
      </c>
      <c r="X45" s="174">
        <f t="shared" si="28"/>
        <v>0</v>
      </c>
      <c r="Y45" s="174">
        <f t="shared" si="28"/>
        <v>203900</v>
      </c>
      <c r="Z45" s="174">
        <f t="shared" si="28"/>
        <v>0</v>
      </c>
      <c r="AA45" s="217">
        <f t="shared" si="28"/>
        <v>203900</v>
      </c>
      <c r="AB45" s="214">
        <f t="shared" ref="AB45:AB47" si="29">AA45/V45</f>
        <v>1</v>
      </c>
      <c r="AC45" s="218">
        <f t="shared" si="25"/>
        <v>0</v>
      </c>
    </row>
    <row r="46" s="1" customFormat="1" spans="1:29">
      <c r="A46" s="32" t="s">
        <v>26</v>
      </c>
      <c r="B46" s="33" t="s">
        <v>27</v>
      </c>
      <c r="C46" s="33" t="s">
        <v>29</v>
      </c>
      <c r="D46" s="498" t="s">
        <v>26</v>
      </c>
      <c r="E46" s="34" t="s">
        <v>36</v>
      </c>
      <c r="F46" s="502" t="s">
        <v>54</v>
      </c>
      <c r="G46" s="502" t="s">
        <v>34</v>
      </c>
      <c r="H46" s="37" t="s">
        <v>35</v>
      </c>
      <c r="I46" s="37" t="s">
        <v>36</v>
      </c>
      <c r="J46" s="37"/>
      <c r="K46" s="37"/>
      <c r="L46" s="37"/>
      <c r="M46" s="84"/>
      <c r="N46" s="85"/>
      <c r="O46" s="70" t="s">
        <v>37</v>
      </c>
      <c r="P46" s="70"/>
      <c r="Q46" s="134"/>
      <c r="R46" s="172">
        <f t="shared" ref="R46:AA46" si="30">R47</f>
        <v>99800</v>
      </c>
      <c r="S46" s="174">
        <f t="shared" si="30"/>
        <v>0</v>
      </c>
      <c r="T46" s="174">
        <f t="shared" si="30"/>
        <v>203900</v>
      </c>
      <c r="U46" s="174">
        <f t="shared" si="30"/>
        <v>0</v>
      </c>
      <c r="V46" s="174">
        <f t="shared" si="30"/>
        <v>203900</v>
      </c>
      <c r="W46" s="174">
        <f t="shared" si="30"/>
        <v>204500</v>
      </c>
      <c r="X46" s="174">
        <f t="shared" si="30"/>
        <v>0</v>
      </c>
      <c r="Y46" s="174">
        <f t="shared" si="30"/>
        <v>203900</v>
      </c>
      <c r="Z46" s="174">
        <f t="shared" si="30"/>
        <v>0</v>
      </c>
      <c r="AA46" s="217">
        <f t="shared" si="30"/>
        <v>203900</v>
      </c>
      <c r="AB46" s="214">
        <f t="shared" si="29"/>
        <v>1</v>
      </c>
      <c r="AC46" s="218">
        <f t="shared" si="25"/>
        <v>0</v>
      </c>
    </row>
    <row r="47" s="1" customFormat="1" ht="12.75" customHeight="1" spans="1:29">
      <c r="A47" s="32" t="s">
        <v>26</v>
      </c>
      <c r="B47" s="33" t="s">
        <v>27</v>
      </c>
      <c r="C47" s="33" t="s">
        <v>29</v>
      </c>
      <c r="D47" s="498" t="s">
        <v>26</v>
      </c>
      <c r="E47" s="34" t="s">
        <v>36</v>
      </c>
      <c r="F47" s="502" t="s">
        <v>54</v>
      </c>
      <c r="G47" s="502" t="s">
        <v>34</v>
      </c>
      <c r="H47" s="37" t="s">
        <v>35</v>
      </c>
      <c r="I47" s="37" t="s">
        <v>36</v>
      </c>
      <c r="J47" s="37" t="s">
        <v>29</v>
      </c>
      <c r="K47" s="502" t="s">
        <v>29</v>
      </c>
      <c r="L47" s="502" t="s">
        <v>38</v>
      </c>
      <c r="M47" s="84"/>
      <c r="N47" s="85"/>
      <c r="O47" s="72" t="s">
        <v>39</v>
      </c>
      <c r="P47" s="72"/>
      <c r="Q47" s="137"/>
      <c r="R47" s="169">
        <v>99800</v>
      </c>
      <c r="S47" s="174"/>
      <c r="T47" s="139">
        <f>[1]Realisasi!R47</f>
        <v>203900</v>
      </c>
      <c r="U47" s="177"/>
      <c r="V47" s="139">
        <f>SUM(S47:U47)</f>
        <v>203900</v>
      </c>
      <c r="W47" s="140">
        <f>[1]Realisasi!U47</f>
        <v>204500</v>
      </c>
      <c r="X47" s="174"/>
      <c r="Y47" s="176">
        <f>[1]Realisasi!X47</f>
        <v>203900</v>
      </c>
      <c r="Z47" s="174"/>
      <c r="AA47" s="204">
        <f>SUM(X47:Z47)</f>
        <v>203900</v>
      </c>
      <c r="AB47" s="214">
        <f t="shared" si="29"/>
        <v>1</v>
      </c>
      <c r="AC47" s="216">
        <f t="shared" si="27"/>
        <v>0</v>
      </c>
    </row>
    <row r="48" s="1" customFormat="1" ht="12.75" customHeight="1" spans="1:29">
      <c r="A48" s="47"/>
      <c r="B48" s="37"/>
      <c r="C48" s="37"/>
      <c r="D48" s="37"/>
      <c r="E48" s="34"/>
      <c r="F48" s="37"/>
      <c r="G48" s="37"/>
      <c r="H48" s="37"/>
      <c r="I48" s="37"/>
      <c r="J48" s="37"/>
      <c r="K48" s="37"/>
      <c r="L48" s="37"/>
      <c r="M48" s="84"/>
      <c r="N48" s="85"/>
      <c r="O48" s="90"/>
      <c r="P48" s="90"/>
      <c r="Q48" s="138"/>
      <c r="R48" s="178"/>
      <c r="S48" s="179"/>
      <c r="T48" s="175"/>
      <c r="U48" s="180"/>
      <c r="V48" s="143"/>
      <c r="W48" s="180"/>
      <c r="X48" s="180"/>
      <c r="Y48" s="176"/>
      <c r="Z48" s="180"/>
      <c r="AA48" s="204"/>
      <c r="AB48" s="214"/>
      <c r="AC48" s="207">
        <f t="shared" si="27"/>
        <v>0</v>
      </c>
    </row>
    <row r="49" s="1" customFormat="1" ht="14.4" spans="1:29">
      <c r="A49" s="42" t="s">
        <v>26</v>
      </c>
      <c r="B49" s="43" t="s">
        <v>27</v>
      </c>
      <c r="C49" s="43" t="s">
        <v>29</v>
      </c>
      <c r="D49" s="500" t="s">
        <v>26</v>
      </c>
      <c r="E49" s="44" t="s">
        <v>32</v>
      </c>
      <c r="F49" s="48"/>
      <c r="G49" s="48"/>
      <c r="H49" s="48"/>
      <c r="I49" s="48"/>
      <c r="J49" s="48"/>
      <c r="K49" s="48"/>
      <c r="L49" s="48"/>
      <c r="M49" s="91"/>
      <c r="N49" s="92" t="s">
        <v>67</v>
      </c>
      <c r="O49" s="93"/>
      <c r="P49" s="94"/>
      <c r="Q49" s="181"/>
      <c r="R49" s="182">
        <f t="shared" ref="R49:AA49" si="31">R50+R55+R66+R71</f>
        <v>139068400</v>
      </c>
      <c r="S49" s="183">
        <f t="shared" si="31"/>
        <v>0</v>
      </c>
      <c r="T49" s="183">
        <f t="shared" si="31"/>
        <v>189985600</v>
      </c>
      <c r="U49" s="183">
        <f t="shared" si="31"/>
        <v>0</v>
      </c>
      <c r="V49" s="183">
        <f t="shared" si="31"/>
        <v>189985600</v>
      </c>
      <c r="W49" s="183">
        <f t="shared" si="31"/>
        <v>158292345</v>
      </c>
      <c r="X49" s="183">
        <f t="shared" si="31"/>
        <v>0</v>
      </c>
      <c r="Y49" s="183">
        <f t="shared" si="31"/>
        <v>162017345</v>
      </c>
      <c r="Z49" s="183">
        <f t="shared" si="31"/>
        <v>0</v>
      </c>
      <c r="AA49" s="183">
        <f t="shared" si="31"/>
        <v>162017345</v>
      </c>
      <c r="AB49" s="219">
        <f t="shared" ref="AB49:AB53" si="32">AA49/V49</f>
        <v>0.852787500736898</v>
      </c>
      <c r="AC49" s="220">
        <f>AC50+AC55+AC66+AC71</f>
        <v>27968255</v>
      </c>
    </row>
    <row r="50" s="4" customFormat="1" ht="12.75" customHeight="1" spans="1:30">
      <c r="A50" s="32" t="s">
        <v>26</v>
      </c>
      <c r="B50" s="33" t="s">
        <v>27</v>
      </c>
      <c r="C50" s="33" t="s">
        <v>29</v>
      </c>
      <c r="D50" s="498" t="s">
        <v>26</v>
      </c>
      <c r="E50" s="34" t="s">
        <v>32</v>
      </c>
      <c r="F50" s="502" t="s">
        <v>29</v>
      </c>
      <c r="G50" s="37"/>
      <c r="H50" s="37"/>
      <c r="I50" s="37"/>
      <c r="J50" s="37"/>
      <c r="K50" s="37"/>
      <c r="L50" s="37"/>
      <c r="M50" s="84"/>
      <c r="N50" s="95"/>
      <c r="O50" s="96" t="s">
        <v>68</v>
      </c>
      <c r="P50" s="96"/>
      <c r="Q50" s="184"/>
      <c r="R50" s="185">
        <f t="shared" ref="R50:AA50" si="33">R51</f>
        <v>3019250</v>
      </c>
      <c r="S50" s="180">
        <f t="shared" si="33"/>
        <v>0</v>
      </c>
      <c r="T50" s="180">
        <f t="shared" si="33"/>
        <v>3023250</v>
      </c>
      <c r="U50" s="180">
        <f t="shared" si="33"/>
        <v>0</v>
      </c>
      <c r="V50" s="180">
        <f t="shared" si="33"/>
        <v>3023250</v>
      </c>
      <c r="W50" s="180">
        <f t="shared" si="33"/>
        <v>2266500</v>
      </c>
      <c r="X50" s="180">
        <f t="shared" si="33"/>
        <v>0</v>
      </c>
      <c r="Y50" s="180">
        <f t="shared" si="33"/>
        <v>2266500</v>
      </c>
      <c r="Z50" s="180">
        <f t="shared" si="33"/>
        <v>0</v>
      </c>
      <c r="AA50" s="180">
        <f t="shared" si="33"/>
        <v>2266500</v>
      </c>
      <c r="AB50" s="214">
        <f t="shared" si="32"/>
        <v>0.749689903249814</v>
      </c>
      <c r="AC50" s="221">
        <f t="shared" ref="AC50:AC52" si="34">AC51</f>
        <v>756750</v>
      </c>
      <c r="AD50" s="1"/>
    </row>
    <row r="51" s="4" customFormat="1" spans="1:30">
      <c r="A51" s="32" t="s">
        <v>26</v>
      </c>
      <c r="B51" s="33" t="s">
        <v>27</v>
      </c>
      <c r="C51" s="33" t="s">
        <v>29</v>
      </c>
      <c r="D51" s="498" t="s">
        <v>26</v>
      </c>
      <c r="E51" s="34" t="s">
        <v>32</v>
      </c>
      <c r="F51" s="502" t="s">
        <v>29</v>
      </c>
      <c r="G51" s="502" t="s">
        <v>34</v>
      </c>
      <c r="H51" s="37" t="s">
        <v>35</v>
      </c>
      <c r="I51" s="37" t="s">
        <v>36</v>
      </c>
      <c r="J51" s="37"/>
      <c r="K51" s="37"/>
      <c r="L51" s="37"/>
      <c r="M51" s="84"/>
      <c r="N51" s="70"/>
      <c r="O51" s="97"/>
      <c r="P51" s="70" t="s">
        <v>37</v>
      </c>
      <c r="Q51" s="186"/>
      <c r="R51" s="185">
        <f t="shared" ref="R51:AA51" si="35">R52</f>
        <v>3019250</v>
      </c>
      <c r="S51" s="180">
        <f t="shared" si="35"/>
        <v>0</v>
      </c>
      <c r="T51" s="180">
        <f t="shared" si="35"/>
        <v>3023250</v>
      </c>
      <c r="U51" s="180">
        <f t="shared" si="35"/>
        <v>0</v>
      </c>
      <c r="V51" s="180">
        <f t="shared" si="35"/>
        <v>3023250</v>
      </c>
      <c r="W51" s="180">
        <f t="shared" si="35"/>
        <v>2266500</v>
      </c>
      <c r="X51" s="180">
        <f t="shared" si="35"/>
        <v>0</v>
      </c>
      <c r="Y51" s="180">
        <f t="shared" si="35"/>
        <v>2266500</v>
      </c>
      <c r="Z51" s="180">
        <f t="shared" si="35"/>
        <v>0</v>
      </c>
      <c r="AA51" s="180">
        <f t="shared" si="35"/>
        <v>2266500</v>
      </c>
      <c r="AB51" s="214">
        <f t="shared" si="32"/>
        <v>0.749689903249814</v>
      </c>
      <c r="AC51" s="221">
        <f t="shared" si="34"/>
        <v>756750</v>
      </c>
      <c r="AD51" s="1"/>
    </row>
    <row r="52" s="4" customFormat="1" ht="12.75" customHeight="1" spans="1:30">
      <c r="A52" s="32" t="s">
        <v>26</v>
      </c>
      <c r="B52" s="33" t="s">
        <v>27</v>
      </c>
      <c r="C52" s="33" t="s">
        <v>29</v>
      </c>
      <c r="D52" s="498" t="s">
        <v>26</v>
      </c>
      <c r="E52" s="34" t="s">
        <v>32</v>
      </c>
      <c r="F52" s="502" t="s">
        <v>29</v>
      </c>
      <c r="G52" s="502" t="s">
        <v>34</v>
      </c>
      <c r="H52" s="37" t="s">
        <v>35</v>
      </c>
      <c r="I52" s="37" t="s">
        <v>36</v>
      </c>
      <c r="J52" s="37" t="s">
        <v>29</v>
      </c>
      <c r="K52" s="37" t="s">
        <v>29</v>
      </c>
      <c r="L52" s="37"/>
      <c r="M52" s="84"/>
      <c r="N52" s="70"/>
      <c r="O52" s="98"/>
      <c r="P52" s="96" t="s">
        <v>69</v>
      </c>
      <c r="Q52" s="184"/>
      <c r="R52" s="185">
        <f t="shared" ref="R52:AA52" si="36">R53</f>
        <v>3019250</v>
      </c>
      <c r="S52" s="180">
        <f t="shared" si="36"/>
        <v>0</v>
      </c>
      <c r="T52" s="180">
        <f t="shared" si="36"/>
        <v>3023250</v>
      </c>
      <c r="U52" s="180">
        <f t="shared" si="36"/>
        <v>0</v>
      </c>
      <c r="V52" s="180">
        <f t="shared" si="36"/>
        <v>3023250</v>
      </c>
      <c r="W52" s="180">
        <f t="shared" si="36"/>
        <v>2266500</v>
      </c>
      <c r="X52" s="180">
        <f t="shared" si="36"/>
        <v>0</v>
      </c>
      <c r="Y52" s="180">
        <f t="shared" si="36"/>
        <v>2266500</v>
      </c>
      <c r="Z52" s="180">
        <f t="shared" si="36"/>
        <v>0</v>
      </c>
      <c r="AA52" s="180">
        <f t="shared" si="36"/>
        <v>2266500</v>
      </c>
      <c r="AB52" s="214">
        <f t="shared" si="32"/>
        <v>0.749689903249814</v>
      </c>
      <c r="AC52" s="221">
        <f t="shared" si="34"/>
        <v>756750</v>
      </c>
      <c r="AD52" s="1"/>
    </row>
    <row r="53" s="4" customFormat="1" spans="1:30">
      <c r="A53" s="32" t="s">
        <v>26</v>
      </c>
      <c r="B53" s="33" t="s">
        <v>27</v>
      </c>
      <c r="C53" s="33" t="s">
        <v>29</v>
      </c>
      <c r="D53" s="498" t="s">
        <v>26</v>
      </c>
      <c r="E53" s="34" t="s">
        <v>32</v>
      </c>
      <c r="F53" s="502" t="s">
        <v>29</v>
      </c>
      <c r="G53" s="502" t="s">
        <v>34</v>
      </c>
      <c r="H53" s="37" t="s">
        <v>35</v>
      </c>
      <c r="I53" s="37" t="s">
        <v>36</v>
      </c>
      <c r="J53" s="37" t="s">
        <v>29</v>
      </c>
      <c r="K53" s="37" t="s">
        <v>29</v>
      </c>
      <c r="L53" s="37" t="s">
        <v>70</v>
      </c>
      <c r="M53" s="84"/>
      <c r="N53" s="85"/>
      <c r="O53" s="90"/>
      <c r="P53" s="90"/>
      <c r="Q53" s="138" t="s">
        <v>71</v>
      </c>
      <c r="R53" s="178">
        <v>3019250</v>
      </c>
      <c r="S53" s="174"/>
      <c r="T53" s="139">
        <f>[1]Realisasi!R53</f>
        <v>3023250</v>
      </c>
      <c r="U53" s="174"/>
      <c r="V53" s="139">
        <f>SUM(S53:U53)</f>
        <v>3023250</v>
      </c>
      <c r="W53" s="140">
        <f>[1]Realisasi!U53</f>
        <v>2266500</v>
      </c>
      <c r="X53" s="180"/>
      <c r="Y53" s="176">
        <f>[1]Realisasi!X53</f>
        <v>2266500</v>
      </c>
      <c r="Z53" s="180"/>
      <c r="AA53" s="204">
        <f>SUM(X53:Z53)</f>
        <v>2266500</v>
      </c>
      <c r="AB53" s="214">
        <f t="shared" si="32"/>
        <v>0.749689903249814</v>
      </c>
      <c r="AC53" s="216">
        <f t="shared" ref="AC53:AC64" si="37">V53-AA53</f>
        <v>756750</v>
      </c>
      <c r="AD53" s="1"/>
    </row>
    <row r="54" s="4" customFormat="1" spans="1:30">
      <c r="A54" s="47"/>
      <c r="B54" s="37"/>
      <c r="C54" s="37"/>
      <c r="D54" s="37"/>
      <c r="E54" s="34"/>
      <c r="F54" s="37"/>
      <c r="G54" s="37"/>
      <c r="H54" s="37"/>
      <c r="I54" s="37"/>
      <c r="J54" s="37"/>
      <c r="K54" s="37"/>
      <c r="L54" s="37"/>
      <c r="M54" s="84"/>
      <c r="N54" s="85"/>
      <c r="O54" s="90"/>
      <c r="P54" s="90"/>
      <c r="Q54" s="138"/>
      <c r="R54" s="178"/>
      <c r="S54" s="174"/>
      <c r="T54" s="176"/>
      <c r="U54" s="174"/>
      <c r="V54" s="143"/>
      <c r="W54" s="139"/>
      <c r="X54" s="176"/>
      <c r="Y54" s="176"/>
      <c r="Z54" s="176"/>
      <c r="AA54" s="204"/>
      <c r="AB54" s="214"/>
      <c r="AC54" s="207">
        <f t="shared" si="37"/>
        <v>0</v>
      </c>
      <c r="AD54" s="1"/>
    </row>
    <row r="55" s="1" customFormat="1" ht="12.75" customHeight="1" spans="1:29">
      <c r="A55" s="32" t="s">
        <v>26</v>
      </c>
      <c r="B55" s="33" t="s">
        <v>27</v>
      </c>
      <c r="C55" s="33" t="s">
        <v>29</v>
      </c>
      <c r="D55" s="498" t="s">
        <v>26</v>
      </c>
      <c r="E55" s="34" t="s">
        <v>32</v>
      </c>
      <c r="F55" s="502" t="s">
        <v>72</v>
      </c>
      <c r="G55" s="37"/>
      <c r="H55" s="37"/>
      <c r="I55" s="37"/>
      <c r="J55" s="37"/>
      <c r="K55" s="37"/>
      <c r="L55" s="37"/>
      <c r="M55" s="84"/>
      <c r="N55" s="95"/>
      <c r="O55" s="98" t="s">
        <v>73</v>
      </c>
      <c r="P55" s="96"/>
      <c r="Q55" s="184"/>
      <c r="R55" s="185">
        <f t="shared" ref="R55:AA55" si="38">R56</f>
        <v>17557400</v>
      </c>
      <c r="S55" s="180">
        <f t="shared" si="38"/>
        <v>0</v>
      </c>
      <c r="T55" s="180">
        <f t="shared" si="38"/>
        <v>15931700</v>
      </c>
      <c r="U55" s="180">
        <f t="shared" si="38"/>
        <v>0</v>
      </c>
      <c r="V55" s="180">
        <f t="shared" si="38"/>
        <v>15931700</v>
      </c>
      <c r="W55" s="180">
        <f t="shared" si="38"/>
        <v>12615600</v>
      </c>
      <c r="X55" s="180">
        <f t="shared" si="38"/>
        <v>0</v>
      </c>
      <c r="Y55" s="180">
        <f t="shared" si="38"/>
        <v>12615600</v>
      </c>
      <c r="Z55" s="180">
        <f t="shared" si="38"/>
        <v>0</v>
      </c>
      <c r="AA55" s="222">
        <f t="shared" si="38"/>
        <v>12615600</v>
      </c>
      <c r="AB55" s="214">
        <f t="shared" ref="AB55:AB64" si="39">AA55/V55</f>
        <v>0.791855232021693</v>
      </c>
      <c r="AC55" s="221">
        <f>AC56</f>
        <v>3316100</v>
      </c>
    </row>
    <row r="56" s="1" customFormat="1" spans="1:29">
      <c r="A56" s="32" t="s">
        <v>26</v>
      </c>
      <c r="B56" s="33" t="s">
        <v>27</v>
      </c>
      <c r="C56" s="33" t="s">
        <v>29</v>
      </c>
      <c r="D56" s="498" t="s">
        <v>26</v>
      </c>
      <c r="E56" s="34" t="s">
        <v>32</v>
      </c>
      <c r="F56" s="502" t="s">
        <v>72</v>
      </c>
      <c r="G56" s="502" t="s">
        <v>34</v>
      </c>
      <c r="H56" s="37" t="s">
        <v>35</v>
      </c>
      <c r="I56" s="37" t="s">
        <v>36</v>
      </c>
      <c r="J56" s="37"/>
      <c r="K56" s="37"/>
      <c r="L56" s="37"/>
      <c r="M56" s="84"/>
      <c r="N56" s="70"/>
      <c r="O56" s="97"/>
      <c r="P56" s="70" t="s">
        <v>37</v>
      </c>
      <c r="Q56" s="186"/>
      <c r="R56" s="185">
        <f t="shared" ref="R56:AA56" si="40">R57</f>
        <v>17557400</v>
      </c>
      <c r="S56" s="180">
        <f t="shared" si="40"/>
        <v>0</v>
      </c>
      <c r="T56" s="180">
        <f t="shared" si="40"/>
        <v>15931700</v>
      </c>
      <c r="U56" s="180">
        <f t="shared" si="40"/>
        <v>0</v>
      </c>
      <c r="V56" s="180">
        <f t="shared" si="40"/>
        <v>15931700</v>
      </c>
      <c r="W56" s="180">
        <f t="shared" si="40"/>
        <v>12615600</v>
      </c>
      <c r="X56" s="180">
        <f t="shared" si="40"/>
        <v>0</v>
      </c>
      <c r="Y56" s="180">
        <f t="shared" si="40"/>
        <v>12615600</v>
      </c>
      <c r="Z56" s="180">
        <f t="shared" si="40"/>
        <v>0</v>
      </c>
      <c r="AA56" s="222">
        <f t="shared" si="40"/>
        <v>12615600</v>
      </c>
      <c r="AB56" s="214">
        <f t="shared" si="39"/>
        <v>0.791855232021693</v>
      </c>
      <c r="AC56" s="221">
        <f>AC57</f>
        <v>3316100</v>
      </c>
    </row>
    <row r="57" s="1" customFormat="1" ht="12.75" customHeight="1" spans="1:29">
      <c r="A57" s="32" t="s">
        <v>26</v>
      </c>
      <c r="B57" s="33" t="s">
        <v>27</v>
      </c>
      <c r="C57" s="33" t="s">
        <v>29</v>
      </c>
      <c r="D57" s="498" t="s">
        <v>26</v>
      </c>
      <c r="E57" s="34" t="s">
        <v>32</v>
      </c>
      <c r="F57" s="502" t="s">
        <v>72</v>
      </c>
      <c r="G57" s="502" t="s">
        <v>34</v>
      </c>
      <c r="H57" s="37" t="s">
        <v>35</v>
      </c>
      <c r="I57" s="37" t="s">
        <v>36</v>
      </c>
      <c r="J57" s="37" t="s">
        <v>29</v>
      </c>
      <c r="K57" s="37" t="s">
        <v>29</v>
      </c>
      <c r="L57" s="37"/>
      <c r="M57" s="84"/>
      <c r="N57" s="70"/>
      <c r="O57" s="98"/>
      <c r="P57" s="96" t="s">
        <v>69</v>
      </c>
      <c r="Q57" s="184"/>
      <c r="R57" s="185">
        <f t="shared" ref="R57:AA57" si="41">SUM(R58:R64)</f>
        <v>17557400</v>
      </c>
      <c r="S57" s="180">
        <f t="shared" si="41"/>
        <v>0</v>
      </c>
      <c r="T57" s="180">
        <f t="shared" si="41"/>
        <v>15931700</v>
      </c>
      <c r="U57" s="180">
        <f t="shared" si="41"/>
        <v>0</v>
      </c>
      <c r="V57" s="180">
        <f t="shared" si="41"/>
        <v>15931700</v>
      </c>
      <c r="W57" s="180">
        <f t="shared" si="41"/>
        <v>12615600</v>
      </c>
      <c r="X57" s="180">
        <f t="shared" si="41"/>
        <v>0</v>
      </c>
      <c r="Y57" s="180">
        <f t="shared" si="41"/>
        <v>12615600</v>
      </c>
      <c r="Z57" s="180">
        <f t="shared" si="41"/>
        <v>0</v>
      </c>
      <c r="AA57" s="222">
        <f t="shared" si="41"/>
        <v>12615600</v>
      </c>
      <c r="AB57" s="214">
        <f t="shared" si="39"/>
        <v>0.791855232021693</v>
      </c>
      <c r="AC57" s="221">
        <f>SUM(AC58:AC64)</f>
        <v>3316100</v>
      </c>
    </row>
    <row r="58" s="1" customFormat="1" spans="1:29">
      <c r="A58" s="32" t="s">
        <v>26</v>
      </c>
      <c r="B58" s="33" t="s">
        <v>27</v>
      </c>
      <c r="C58" s="33" t="s">
        <v>29</v>
      </c>
      <c r="D58" s="498" t="s">
        <v>26</v>
      </c>
      <c r="E58" s="34" t="s">
        <v>32</v>
      </c>
      <c r="F58" s="502" t="s">
        <v>72</v>
      </c>
      <c r="G58" s="502" t="s">
        <v>34</v>
      </c>
      <c r="H58" s="37" t="s">
        <v>35</v>
      </c>
      <c r="I58" s="37" t="s">
        <v>36</v>
      </c>
      <c r="J58" s="37" t="s">
        <v>29</v>
      </c>
      <c r="K58" s="37" t="s">
        <v>29</v>
      </c>
      <c r="L58" s="37" t="s">
        <v>74</v>
      </c>
      <c r="M58" s="84"/>
      <c r="N58" s="85"/>
      <c r="O58" s="70"/>
      <c r="P58" s="70"/>
      <c r="Q58" s="138" t="s">
        <v>75</v>
      </c>
      <c r="R58" s="178">
        <v>3082400</v>
      </c>
      <c r="S58" s="174"/>
      <c r="T58" s="139">
        <f>[1]Realisasi!R58</f>
        <v>2871700</v>
      </c>
      <c r="U58" s="135"/>
      <c r="V58" s="139">
        <f t="shared" ref="V58:V64" si="42">SUM(S58:U58)</f>
        <v>2871700</v>
      </c>
      <c r="W58" s="140">
        <f>[1]Realisasi!U58</f>
        <v>2295600</v>
      </c>
      <c r="X58" s="180"/>
      <c r="Y58" s="176">
        <f>[1]Realisasi!X58</f>
        <v>2295600</v>
      </c>
      <c r="Z58" s="180"/>
      <c r="AA58" s="204">
        <f t="shared" ref="AA58:AA64" si="43">SUM(X58:Z58)</f>
        <v>2295600</v>
      </c>
      <c r="AB58" s="214">
        <f t="shared" si="39"/>
        <v>0.799387122610301</v>
      </c>
      <c r="AC58" s="216">
        <f t="shared" si="37"/>
        <v>576100</v>
      </c>
    </row>
    <row r="59" s="4" customFormat="1" ht="12.75" customHeight="1" spans="1:30">
      <c r="A59" s="32" t="s">
        <v>26</v>
      </c>
      <c r="B59" s="33" t="s">
        <v>27</v>
      </c>
      <c r="C59" s="33" t="s">
        <v>29</v>
      </c>
      <c r="D59" s="498" t="s">
        <v>26</v>
      </c>
      <c r="E59" s="34" t="s">
        <v>32</v>
      </c>
      <c r="F59" s="502" t="s">
        <v>72</v>
      </c>
      <c r="G59" s="502" t="s">
        <v>34</v>
      </c>
      <c r="H59" s="37" t="s">
        <v>35</v>
      </c>
      <c r="I59" s="37" t="s">
        <v>36</v>
      </c>
      <c r="J59" s="37" t="s">
        <v>29</v>
      </c>
      <c r="K59" s="37" t="s">
        <v>29</v>
      </c>
      <c r="L59" s="37" t="s">
        <v>76</v>
      </c>
      <c r="M59" s="84"/>
      <c r="N59" s="85"/>
      <c r="O59" s="85"/>
      <c r="P59" s="85"/>
      <c r="Q59" s="138" t="s">
        <v>77</v>
      </c>
      <c r="R59" s="178">
        <v>2786000</v>
      </c>
      <c r="S59" s="174"/>
      <c r="T59" s="139">
        <f>[1]Realisasi!R59</f>
        <v>3435000</v>
      </c>
      <c r="U59" s="135"/>
      <c r="V59" s="139">
        <f t="shared" si="42"/>
        <v>3435000</v>
      </c>
      <c r="W59" s="140">
        <f>[1]Realisasi!U59</f>
        <v>1700000</v>
      </c>
      <c r="X59" s="180"/>
      <c r="Y59" s="176">
        <f>[1]Realisasi!X59</f>
        <v>1700000</v>
      </c>
      <c r="Z59" s="180"/>
      <c r="AA59" s="204">
        <f t="shared" si="43"/>
        <v>1700000</v>
      </c>
      <c r="AB59" s="214">
        <f t="shared" si="39"/>
        <v>0.49490538573508</v>
      </c>
      <c r="AC59" s="216">
        <f t="shared" si="37"/>
        <v>1735000</v>
      </c>
      <c r="AD59" s="1"/>
    </row>
    <row r="60" s="4" customFormat="1" spans="1:30">
      <c r="A60" s="32" t="s">
        <v>26</v>
      </c>
      <c r="B60" s="33" t="s">
        <v>27</v>
      </c>
      <c r="C60" s="33" t="s">
        <v>29</v>
      </c>
      <c r="D60" s="498" t="s">
        <v>26</v>
      </c>
      <c r="E60" s="34" t="s">
        <v>32</v>
      </c>
      <c r="F60" s="502" t="s">
        <v>72</v>
      </c>
      <c r="G60" s="502" t="s">
        <v>34</v>
      </c>
      <c r="H60" s="37" t="s">
        <v>35</v>
      </c>
      <c r="I60" s="37" t="s">
        <v>36</v>
      </c>
      <c r="J60" s="37" t="s">
        <v>29</v>
      </c>
      <c r="K60" s="37" t="s">
        <v>29</v>
      </c>
      <c r="L60" s="37" t="s">
        <v>38</v>
      </c>
      <c r="M60" s="84"/>
      <c r="N60" s="85"/>
      <c r="O60" s="85"/>
      <c r="P60" s="85"/>
      <c r="Q60" s="138" t="s">
        <v>78</v>
      </c>
      <c r="R60" s="178">
        <v>504000</v>
      </c>
      <c r="S60" s="174"/>
      <c r="T60" s="139">
        <f>[1]Realisasi!R60</f>
        <v>576000</v>
      </c>
      <c r="U60" s="187"/>
      <c r="V60" s="139">
        <f t="shared" si="42"/>
        <v>576000</v>
      </c>
      <c r="W60" s="140">
        <f>[1]Realisasi!U60</f>
        <v>576000</v>
      </c>
      <c r="X60" s="187"/>
      <c r="Y60" s="176">
        <f>[1]Realisasi!X60</f>
        <v>576000</v>
      </c>
      <c r="Z60" s="187"/>
      <c r="AA60" s="204">
        <f t="shared" si="43"/>
        <v>576000</v>
      </c>
      <c r="AB60" s="214">
        <f t="shared" si="39"/>
        <v>1</v>
      </c>
      <c r="AC60" s="216">
        <f t="shared" si="37"/>
        <v>0</v>
      </c>
      <c r="AD60" s="1"/>
    </row>
    <row r="61" s="4" customFormat="1" spans="1:30">
      <c r="A61" s="32" t="s">
        <v>26</v>
      </c>
      <c r="B61" s="33" t="s">
        <v>27</v>
      </c>
      <c r="C61" s="33" t="s">
        <v>29</v>
      </c>
      <c r="D61" s="498" t="s">
        <v>26</v>
      </c>
      <c r="E61" s="34" t="s">
        <v>32</v>
      </c>
      <c r="F61" s="502" t="s">
        <v>72</v>
      </c>
      <c r="G61" s="502" t="s">
        <v>34</v>
      </c>
      <c r="H61" s="37" t="s">
        <v>35</v>
      </c>
      <c r="I61" s="37" t="s">
        <v>36</v>
      </c>
      <c r="J61" s="37" t="s">
        <v>29</v>
      </c>
      <c r="K61" s="37" t="s">
        <v>29</v>
      </c>
      <c r="L61" s="37" t="s">
        <v>79</v>
      </c>
      <c r="M61" s="84"/>
      <c r="N61" s="85"/>
      <c r="O61" s="85"/>
      <c r="P61" s="99"/>
      <c r="Q61" s="138" t="s">
        <v>80</v>
      </c>
      <c r="R61" s="178">
        <v>1260000</v>
      </c>
      <c r="S61" s="174"/>
      <c r="T61" s="139">
        <f>[1]Realisasi!R61</f>
        <v>1700000</v>
      </c>
      <c r="U61" s="174"/>
      <c r="V61" s="139">
        <f t="shared" si="42"/>
        <v>1700000</v>
      </c>
      <c r="W61" s="140">
        <f>[1]Realisasi!U61</f>
        <v>1550000</v>
      </c>
      <c r="X61" s="139"/>
      <c r="Y61" s="176">
        <f>[1]Realisasi!X61</f>
        <v>1550000</v>
      </c>
      <c r="Z61" s="139"/>
      <c r="AA61" s="204">
        <f t="shared" si="43"/>
        <v>1550000</v>
      </c>
      <c r="AB61" s="214">
        <f t="shared" si="39"/>
        <v>0.911764705882353</v>
      </c>
      <c r="AC61" s="216">
        <f t="shared" si="37"/>
        <v>150000</v>
      </c>
      <c r="AD61" s="1"/>
    </row>
    <row r="62" s="1" customFormat="1" spans="1:29">
      <c r="A62" s="32" t="s">
        <v>26</v>
      </c>
      <c r="B62" s="33" t="s">
        <v>27</v>
      </c>
      <c r="C62" s="33" t="s">
        <v>29</v>
      </c>
      <c r="D62" s="498" t="s">
        <v>26</v>
      </c>
      <c r="E62" s="34" t="s">
        <v>32</v>
      </c>
      <c r="F62" s="502" t="s">
        <v>72</v>
      </c>
      <c r="G62" s="502" t="s">
        <v>34</v>
      </c>
      <c r="H62" s="37" t="s">
        <v>35</v>
      </c>
      <c r="I62" s="37" t="s">
        <v>36</v>
      </c>
      <c r="J62" s="37" t="s">
        <v>29</v>
      </c>
      <c r="K62" s="37" t="s">
        <v>29</v>
      </c>
      <c r="L62" s="37" t="s">
        <v>81</v>
      </c>
      <c r="M62" s="84"/>
      <c r="N62" s="85"/>
      <c r="O62" s="85"/>
      <c r="P62" s="85"/>
      <c r="Q62" s="138" t="s">
        <v>82</v>
      </c>
      <c r="R62" s="178">
        <v>3540000</v>
      </c>
      <c r="S62" s="174"/>
      <c r="T62" s="139">
        <f>[1]Realisasi!R62</f>
        <v>3090000</v>
      </c>
      <c r="U62" s="174"/>
      <c r="V62" s="139">
        <f t="shared" si="42"/>
        <v>3090000</v>
      </c>
      <c r="W62" s="140">
        <f>[1]Realisasi!U62</f>
        <v>2990000</v>
      </c>
      <c r="X62" s="180"/>
      <c r="Y62" s="176">
        <f>[1]Realisasi!X62</f>
        <v>2990000</v>
      </c>
      <c r="Z62" s="180"/>
      <c r="AA62" s="204">
        <f t="shared" si="43"/>
        <v>2990000</v>
      </c>
      <c r="AB62" s="214">
        <f t="shared" si="39"/>
        <v>0.967637540453074</v>
      </c>
      <c r="AC62" s="216">
        <f t="shared" si="37"/>
        <v>100000</v>
      </c>
    </row>
    <row r="63" s="1" customFormat="1" spans="1:29">
      <c r="A63" s="32" t="s">
        <v>26</v>
      </c>
      <c r="B63" s="33" t="s">
        <v>27</v>
      </c>
      <c r="C63" s="33" t="s">
        <v>29</v>
      </c>
      <c r="D63" s="498" t="s">
        <v>26</v>
      </c>
      <c r="E63" s="34" t="s">
        <v>32</v>
      </c>
      <c r="F63" s="502" t="s">
        <v>72</v>
      </c>
      <c r="G63" s="502" t="s">
        <v>34</v>
      </c>
      <c r="H63" s="37" t="s">
        <v>35</v>
      </c>
      <c r="I63" s="37" t="s">
        <v>36</v>
      </c>
      <c r="J63" s="37" t="s">
        <v>29</v>
      </c>
      <c r="K63" s="37" t="s">
        <v>29</v>
      </c>
      <c r="L63" s="37" t="s">
        <v>83</v>
      </c>
      <c r="M63" s="84"/>
      <c r="N63" s="85"/>
      <c r="O63" s="85"/>
      <c r="P63" s="85"/>
      <c r="Q63" s="138" t="s">
        <v>84</v>
      </c>
      <c r="R63" s="178">
        <v>3615000</v>
      </c>
      <c r="S63" s="174"/>
      <c r="T63" s="139">
        <f>[1]Realisasi!R63</f>
        <v>2489000</v>
      </c>
      <c r="U63" s="174"/>
      <c r="V63" s="139">
        <f t="shared" si="42"/>
        <v>2489000</v>
      </c>
      <c r="W63" s="140">
        <f>[1]Realisasi!U63</f>
        <v>2284000</v>
      </c>
      <c r="X63" s="180"/>
      <c r="Y63" s="176">
        <f>[1]Realisasi!X63</f>
        <v>2284000</v>
      </c>
      <c r="Z63" s="180"/>
      <c r="AA63" s="204">
        <f t="shared" si="43"/>
        <v>2284000</v>
      </c>
      <c r="AB63" s="214">
        <f t="shared" si="39"/>
        <v>0.917637605464042</v>
      </c>
      <c r="AC63" s="216">
        <f t="shared" si="37"/>
        <v>205000</v>
      </c>
    </row>
    <row r="64" s="1" customFormat="1" ht="27.6" spans="1:29">
      <c r="A64" s="32" t="s">
        <v>26</v>
      </c>
      <c r="B64" s="33" t="s">
        <v>27</v>
      </c>
      <c r="C64" s="33" t="s">
        <v>29</v>
      </c>
      <c r="D64" s="498" t="s">
        <v>26</v>
      </c>
      <c r="E64" s="34" t="s">
        <v>32</v>
      </c>
      <c r="F64" s="502" t="s">
        <v>72</v>
      </c>
      <c r="G64" s="502" t="s">
        <v>34</v>
      </c>
      <c r="H64" s="37" t="s">
        <v>35</v>
      </c>
      <c r="I64" s="37" t="s">
        <v>36</v>
      </c>
      <c r="J64" s="37" t="s">
        <v>29</v>
      </c>
      <c r="K64" s="37" t="s">
        <v>29</v>
      </c>
      <c r="L64" s="37" t="s">
        <v>85</v>
      </c>
      <c r="M64" s="69"/>
      <c r="N64" s="100"/>
      <c r="O64" s="100"/>
      <c r="P64" s="100"/>
      <c r="Q64" s="188" t="s">
        <v>86</v>
      </c>
      <c r="R64" s="138">
        <v>2770000</v>
      </c>
      <c r="S64" s="174"/>
      <c r="T64" s="139">
        <f>[1]Realisasi!R64</f>
        <v>1770000</v>
      </c>
      <c r="U64" s="180"/>
      <c r="V64" s="139">
        <f t="shared" si="42"/>
        <v>1770000</v>
      </c>
      <c r="W64" s="140">
        <f>[1]Realisasi!U64</f>
        <v>1220000</v>
      </c>
      <c r="X64" s="180"/>
      <c r="Y64" s="176">
        <f>[1]Realisasi!X64</f>
        <v>1220000</v>
      </c>
      <c r="Z64" s="180"/>
      <c r="AA64" s="204">
        <f t="shared" si="43"/>
        <v>1220000</v>
      </c>
      <c r="AB64" s="214">
        <f t="shared" si="39"/>
        <v>0.689265536723164</v>
      </c>
      <c r="AC64" s="216">
        <f t="shared" si="37"/>
        <v>550000</v>
      </c>
    </row>
    <row r="65" s="4" customFormat="1" spans="1:30">
      <c r="A65" s="47"/>
      <c r="B65" s="37"/>
      <c r="C65" s="37"/>
      <c r="D65" s="37"/>
      <c r="E65" s="34"/>
      <c r="F65" s="37"/>
      <c r="G65" s="37"/>
      <c r="H65" s="37"/>
      <c r="I65" s="37"/>
      <c r="J65" s="37"/>
      <c r="K65" s="37"/>
      <c r="L65" s="37"/>
      <c r="M65" s="69"/>
      <c r="N65" s="70"/>
      <c r="O65" s="97"/>
      <c r="P65" s="97"/>
      <c r="Q65" s="134"/>
      <c r="R65" s="172"/>
      <c r="S65" s="176"/>
      <c r="T65" s="180"/>
      <c r="U65" s="187"/>
      <c r="V65" s="180"/>
      <c r="W65" s="180"/>
      <c r="X65" s="180"/>
      <c r="Y65" s="180"/>
      <c r="Z65" s="180"/>
      <c r="AA65" s="222"/>
      <c r="AB65" s="214"/>
      <c r="AC65" s="221"/>
      <c r="AD65" s="1"/>
    </row>
    <row r="66" s="4" customFormat="1" spans="1:30">
      <c r="A66" s="32" t="s">
        <v>26</v>
      </c>
      <c r="B66" s="33" t="s">
        <v>27</v>
      </c>
      <c r="C66" s="33" t="s">
        <v>29</v>
      </c>
      <c r="D66" s="498" t="s">
        <v>26</v>
      </c>
      <c r="E66" s="34" t="s">
        <v>32</v>
      </c>
      <c r="F66" s="502" t="s">
        <v>49</v>
      </c>
      <c r="G66" s="37"/>
      <c r="H66" s="37"/>
      <c r="I66" s="37"/>
      <c r="J66" s="37"/>
      <c r="K66" s="37"/>
      <c r="L66" s="37"/>
      <c r="M66" s="69"/>
      <c r="N66" s="70" t="s">
        <v>87</v>
      </c>
      <c r="O66" s="244"/>
      <c r="P66" s="70"/>
      <c r="Q66" s="134"/>
      <c r="R66" s="172">
        <f t="shared" ref="R66:AA66" si="44">R67</f>
        <v>25030750</v>
      </c>
      <c r="S66" s="174">
        <f t="shared" si="44"/>
        <v>0</v>
      </c>
      <c r="T66" s="174">
        <f t="shared" si="44"/>
        <v>27167000</v>
      </c>
      <c r="U66" s="174">
        <f t="shared" si="44"/>
        <v>0</v>
      </c>
      <c r="V66" s="174">
        <f t="shared" si="44"/>
        <v>27167000</v>
      </c>
      <c r="W66" s="174">
        <f t="shared" si="44"/>
        <v>25381850</v>
      </c>
      <c r="X66" s="174">
        <f t="shared" si="44"/>
        <v>0</v>
      </c>
      <c r="Y66" s="174">
        <f t="shared" si="44"/>
        <v>25381850</v>
      </c>
      <c r="Z66" s="174">
        <f t="shared" si="44"/>
        <v>0</v>
      </c>
      <c r="AA66" s="217">
        <f t="shared" si="44"/>
        <v>25381850</v>
      </c>
      <c r="AB66" s="214">
        <f t="shared" ref="AB66:AB69" si="45">AA66/V66</f>
        <v>0.934289763315788</v>
      </c>
      <c r="AC66" s="218">
        <f t="shared" ref="AC66:AC68" si="46">AC67</f>
        <v>1785150</v>
      </c>
      <c r="AD66" s="1"/>
    </row>
    <row r="67" s="4" customFormat="1" spans="1:30">
      <c r="A67" s="32" t="s">
        <v>26</v>
      </c>
      <c r="B67" s="33" t="s">
        <v>27</v>
      </c>
      <c r="C67" s="33" t="s">
        <v>29</v>
      </c>
      <c r="D67" s="498" t="s">
        <v>26</v>
      </c>
      <c r="E67" s="34" t="s">
        <v>32</v>
      </c>
      <c r="F67" s="502" t="s">
        <v>49</v>
      </c>
      <c r="G67" s="502" t="s">
        <v>34</v>
      </c>
      <c r="H67" s="37" t="s">
        <v>35</v>
      </c>
      <c r="I67" s="37" t="s">
        <v>36</v>
      </c>
      <c r="J67" s="37"/>
      <c r="K67" s="37"/>
      <c r="L67" s="37"/>
      <c r="M67" s="69"/>
      <c r="N67" s="70"/>
      <c r="O67" s="70" t="s">
        <v>37</v>
      </c>
      <c r="P67" s="98"/>
      <c r="Q67" s="138"/>
      <c r="R67" s="172">
        <f t="shared" ref="R67:AA67" si="47">R68</f>
        <v>25030750</v>
      </c>
      <c r="S67" s="174">
        <f t="shared" si="47"/>
        <v>0</v>
      </c>
      <c r="T67" s="174">
        <f t="shared" si="47"/>
        <v>27167000</v>
      </c>
      <c r="U67" s="174">
        <f t="shared" si="47"/>
        <v>0</v>
      </c>
      <c r="V67" s="174">
        <f t="shared" si="47"/>
        <v>27167000</v>
      </c>
      <c r="W67" s="174">
        <f t="shared" si="47"/>
        <v>25381850</v>
      </c>
      <c r="X67" s="174">
        <f t="shared" si="47"/>
        <v>0</v>
      </c>
      <c r="Y67" s="174">
        <f t="shared" si="47"/>
        <v>25381850</v>
      </c>
      <c r="Z67" s="174">
        <f t="shared" si="47"/>
        <v>0</v>
      </c>
      <c r="AA67" s="217">
        <f t="shared" si="47"/>
        <v>25381850</v>
      </c>
      <c r="AB67" s="214">
        <f t="shared" si="45"/>
        <v>0.934289763315788</v>
      </c>
      <c r="AC67" s="218">
        <f t="shared" si="46"/>
        <v>1785150</v>
      </c>
      <c r="AD67" s="1"/>
    </row>
    <row r="68" s="1" customFormat="1" ht="12.75" customHeight="1" spans="1:29">
      <c r="A68" s="32" t="s">
        <v>26</v>
      </c>
      <c r="B68" s="33" t="s">
        <v>27</v>
      </c>
      <c r="C68" s="33" t="s">
        <v>29</v>
      </c>
      <c r="D68" s="498" t="s">
        <v>26</v>
      </c>
      <c r="E68" s="34" t="s">
        <v>32</v>
      </c>
      <c r="F68" s="502" t="s">
        <v>49</v>
      </c>
      <c r="G68" s="502" t="s">
        <v>34</v>
      </c>
      <c r="H68" s="37" t="s">
        <v>35</v>
      </c>
      <c r="I68" s="37" t="s">
        <v>36</v>
      </c>
      <c r="J68" s="37" t="s">
        <v>29</v>
      </c>
      <c r="K68" s="37" t="s">
        <v>29</v>
      </c>
      <c r="L68" s="37"/>
      <c r="M68" s="69"/>
      <c r="N68" s="70"/>
      <c r="O68" s="96" t="s">
        <v>69</v>
      </c>
      <c r="P68" s="96"/>
      <c r="Q68" s="184"/>
      <c r="R68" s="172">
        <f t="shared" ref="R68:AA68" si="48">R69</f>
        <v>25030750</v>
      </c>
      <c r="S68" s="174">
        <f t="shared" si="48"/>
        <v>0</v>
      </c>
      <c r="T68" s="174">
        <f t="shared" si="48"/>
        <v>27167000</v>
      </c>
      <c r="U68" s="174">
        <f t="shared" si="48"/>
        <v>0</v>
      </c>
      <c r="V68" s="174">
        <f t="shared" si="48"/>
        <v>27167000</v>
      </c>
      <c r="W68" s="174">
        <f t="shared" si="48"/>
        <v>25381850</v>
      </c>
      <c r="X68" s="174">
        <f t="shared" si="48"/>
        <v>0</v>
      </c>
      <c r="Y68" s="174">
        <f t="shared" si="48"/>
        <v>25381850</v>
      </c>
      <c r="Z68" s="174">
        <f t="shared" si="48"/>
        <v>0</v>
      </c>
      <c r="AA68" s="217">
        <f t="shared" si="48"/>
        <v>25381850</v>
      </c>
      <c r="AB68" s="214">
        <f t="shared" si="45"/>
        <v>0.934289763315788</v>
      </c>
      <c r="AC68" s="218">
        <f t="shared" si="46"/>
        <v>1785150</v>
      </c>
    </row>
    <row r="69" s="4" customFormat="1" spans="1:30">
      <c r="A69" s="32" t="s">
        <v>26</v>
      </c>
      <c r="B69" s="33" t="s">
        <v>27</v>
      </c>
      <c r="C69" s="33" t="s">
        <v>29</v>
      </c>
      <c r="D69" s="498" t="s">
        <v>26</v>
      </c>
      <c r="E69" s="34" t="s">
        <v>32</v>
      </c>
      <c r="F69" s="502" t="s">
        <v>49</v>
      </c>
      <c r="G69" s="502" t="s">
        <v>34</v>
      </c>
      <c r="H69" s="37" t="s">
        <v>35</v>
      </c>
      <c r="I69" s="37" t="s">
        <v>36</v>
      </c>
      <c r="J69" s="37" t="s">
        <v>29</v>
      </c>
      <c r="K69" s="37" t="s">
        <v>29</v>
      </c>
      <c r="L69" s="37" t="s">
        <v>38</v>
      </c>
      <c r="M69" s="84"/>
      <c r="N69" s="85"/>
      <c r="O69" s="85"/>
      <c r="P69" s="85"/>
      <c r="Q69" s="138" t="s">
        <v>78</v>
      </c>
      <c r="R69" s="169">
        <v>25030750</v>
      </c>
      <c r="S69" s="174"/>
      <c r="T69" s="139">
        <f>[1]Realisasi!R69</f>
        <v>27167000</v>
      </c>
      <c r="U69" s="180"/>
      <c r="V69" s="139">
        <f>SUM(S69:U69)</f>
        <v>27167000</v>
      </c>
      <c r="W69" s="140">
        <f>[1]Realisasi!U69</f>
        <v>25381850</v>
      </c>
      <c r="X69" s="180"/>
      <c r="Y69" s="176">
        <f>[1]Realisasi!X69</f>
        <v>25381850</v>
      </c>
      <c r="Z69" s="180"/>
      <c r="AA69" s="204">
        <f>SUM(X69:Z69)</f>
        <v>25381850</v>
      </c>
      <c r="AB69" s="214">
        <f t="shared" si="45"/>
        <v>0.934289763315788</v>
      </c>
      <c r="AC69" s="216">
        <f t="shared" ref="AC69:AC75" si="49">V69-AA69</f>
        <v>1785150</v>
      </c>
      <c r="AD69" s="1"/>
    </row>
    <row r="70" s="4" customFormat="1" spans="1:30">
      <c r="A70" s="32"/>
      <c r="B70" s="33"/>
      <c r="C70" s="33"/>
      <c r="D70" s="33"/>
      <c r="E70" s="34"/>
      <c r="F70" s="37"/>
      <c r="G70" s="37"/>
      <c r="H70" s="37"/>
      <c r="I70" s="37"/>
      <c r="J70" s="37"/>
      <c r="K70" s="37"/>
      <c r="L70" s="37"/>
      <c r="M70" s="84"/>
      <c r="N70" s="85"/>
      <c r="O70" s="85"/>
      <c r="P70" s="85"/>
      <c r="Q70" s="138"/>
      <c r="R70" s="169"/>
      <c r="S70" s="176"/>
      <c r="T70" s="176"/>
      <c r="U70" s="187"/>
      <c r="V70" s="143"/>
      <c r="W70" s="187"/>
      <c r="X70" s="187"/>
      <c r="Y70" s="176"/>
      <c r="Z70" s="187"/>
      <c r="AA70" s="313"/>
      <c r="AB70" s="214"/>
      <c r="AC70" s="207">
        <f t="shared" si="49"/>
        <v>0</v>
      </c>
      <c r="AD70" s="1"/>
    </row>
    <row r="71" s="4" customFormat="1" spans="1:30">
      <c r="A71" s="32" t="s">
        <v>26</v>
      </c>
      <c r="B71" s="33" t="s">
        <v>27</v>
      </c>
      <c r="C71" s="33" t="s">
        <v>29</v>
      </c>
      <c r="D71" s="498" t="s">
        <v>26</v>
      </c>
      <c r="E71" s="34" t="s">
        <v>32</v>
      </c>
      <c r="F71" s="502" t="s">
        <v>56</v>
      </c>
      <c r="G71" s="37"/>
      <c r="H71" s="37"/>
      <c r="I71" s="37"/>
      <c r="J71" s="37"/>
      <c r="K71" s="37"/>
      <c r="L71" s="37"/>
      <c r="M71" s="69"/>
      <c r="N71" s="245" t="s">
        <v>88</v>
      </c>
      <c r="O71" s="245"/>
      <c r="P71" s="245"/>
      <c r="Q71" s="275"/>
      <c r="R71" s="276">
        <f t="shared" ref="R71:AA71" si="50">R72</f>
        <v>93461000</v>
      </c>
      <c r="S71" s="171">
        <f t="shared" si="50"/>
        <v>0</v>
      </c>
      <c r="T71" s="171">
        <f t="shared" si="50"/>
        <v>143863650</v>
      </c>
      <c r="U71" s="171">
        <f t="shared" si="50"/>
        <v>0</v>
      </c>
      <c r="V71" s="171">
        <f t="shared" si="50"/>
        <v>143863650</v>
      </c>
      <c r="W71" s="171">
        <f t="shared" si="50"/>
        <v>118028395</v>
      </c>
      <c r="X71" s="171">
        <f t="shared" si="50"/>
        <v>0</v>
      </c>
      <c r="Y71" s="171">
        <f t="shared" si="50"/>
        <v>121753395</v>
      </c>
      <c r="Z71" s="171">
        <f t="shared" si="50"/>
        <v>0</v>
      </c>
      <c r="AA71" s="88">
        <f t="shared" si="50"/>
        <v>121753395</v>
      </c>
      <c r="AB71" s="214">
        <f t="shared" ref="AB71:AB78" si="51">AA71/V71</f>
        <v>0.846311038264357</v>
      </c>
      <c r="AC71" s="333">
        <f>AC72</f>
        <v>22110255</v>
      </c>
      <c r="AD71" s="1"/>
    </row>
    <row r="72" s="4" customFormat="1" ht="12.75" customHeight="1" spans="1:30">
      <c r="A72" s="32" t="s">
        <v>26</v>
      </c>
      <c r="B72" s="33" t="s">
        <v>27</v>
      </c>
      <c r="C72" s="33" t="s">
        <v>29</v>
      </c>
      <c r="D72" s="498" t="s">
        <v>26</v>
      </c>
      <c r="E72" s="34" t="s">
        <v>32</v>
      </c>
      <c r="F72" s="502" t="s">
        <v>56</v>
      </c>
      <c r="G72" s="502" t="s">
        <v>34</v>
      </c>
      <c r="H72" s="37" t="s">
        <v>35</v>
      </c>
      <c r="I72" s="37" t="s">
        <v>36</v>
      </c>
      <c r="J72" s="37"/>
      <c r="K72" s="37"/>
      <c r="L72" s="37"/>
      <c r="M72" s="69"/>
      <c r="N72" s="70"/>
      <c r="O72" s="70" t="s">
        <v>37</v>
      </c>
      <c r="P72" s="98"/>
      <c r="Q72" s="138"/>
      <c r="R72" s="276">
        <f t="shared" ref="R72:AA72" si="52">R73+R76</f>
        <v>93461000</v>
      </c>
      <c r="S72" s="171">
        <f t="shared" si="52"/>
        <v>0</v>
      </c>
      <c r="T72" s="171">
        <f t="shared" si="52"/>
        <v>143863650</v>
      </c>
      <c r="U72" s="171">
        <f t="shared" si="52"/>
        <v>0</v>
      </c>
      <c r="V72" s="171">
        <f t="shared" si="52"/>
        <v>143863650</v>
      </c>
      <c r="W72" s="171">
        <f t="shared" si="52"/>
        <v>118028395</v>
      </c>
      <c r="X72" s="171">
        <f t="shared" si="52"/>
        <v>0</v>
      </c>
      <c r="Y72" s="171">
        <f t="shared" si="52"/>
        <v>121753395</v>
      </c>
      <c r="Z72" s="171">
        <f t="shared" si="52"/>
        <v>0</v>
      </c>
      <c r="AA72" s="88">
        <f t="shared" si="52"/>
        <v>121753395</v>
      </c>
      <c r="AB72" s="214">
        <f t="shared" si="51"/>
        <v>0.846311038264357</v>
      </c>
      <c r="AC72" s="333">
        <f>AC73+AC76</f>
        <v>22110255</v>
      </c>
      <c r="AD72" s="1"/>
    </row>
    <row r="73" s="4" customFormat="1" ht="12.75" customHeight="1" spans="1:30">
      <c r="A73" s="32" t="s">
        <v>26</v>
      </c>
      <c r="B73" s="33" t="s">
        <v>27</v>
      </c>
      <c r="C73" s="33" t="s">
        <v>29</v>
      </c>
      <c r="D73" s="498" t="s">
        <v>26</v>
      </c>
      <c r="E73" s="34" t="s">
        <v>32</v>
      </c>
      <c r="F73" s="502" t="s">
        <v>56</v>
      </c>
      <c r="G73" s="502" t="s">
        <v>34</v>
      </c>
      <c r="H73" s="37" t="s">
        <v>35</v>
      </c>
      <c r="I73" s="37" t="s">
        <v>36</v>
      </c>
      <c r="J73" s="37" t="s">
        <v>29</v>
      </c>
      <c r="K73" s="37" t="s">
        <v>29</v>
      </c>
      <c r="L73" s="37"/>
      <c r="M73" s="69"/>
      <c r="N73" s="70"/>
      <c r="O73" s="96" t="s">
        <v>69</v>
      </c>
      <c r="P73" s="96"/>
      <c r="Q73" s="184"/>
      <c r="R73" s="276">
        <f t="shared" ref="R73:AA73" si="53">SUM(R74:R75)</f>
        <v>13440000</v>
      </c>
      <c r="S73" s="171">
        <f t="shared" si="53"/>
        <v>0</v>
      </c>
      <c r="T73" s="171">
        <f t="shared" si="53"/>
        <v>14550000</v>
      </c>
      <c r="U73" s="171">
        <f t="shared" si="53"/>
        <v>0</v>
      </c>
      <c r="V73" s="171">
        <f t="shared" si="53"/>
        <v>14550000</v>
      </c>
      <c r="W73" s="171">
        <f t="shared" si="53"/>
        <v>13190467</v>
      </c>
      <c r="X73" s="171">
        <f t="shared" si="53"/>
        <v>0</v>
      </c>
      <c r="Y73" s="171">
        <f t="shared" si="53"/>
        <v>13190467</v>
      </c>
      <c r="Z73" s="171">
        <f t="shared" si="53"/>
        <v>0</v>
      </c>
      <c r="AA73" s="88">
        <f t="shared" si="53"/>
        <v>13190467</v>
      </c>
      <c r="AB73" s="214">
        <f t="shared" si="51"/>
        <v>0.906561305841924</v>
      </c>
      <c r="AC73" s="333">
        <f>SUM(AC74:AC75)</f>
        <v>1359533</v>
      </c>
      <c r="AD73" s="1"/>
    </row>
    <row r="74" s="4" customFormat="1" spans="1:30">
      <c r="A74" s="35" t="s">
        <v>26</v>
      </c>
      <c r="B74" s="36" t="s">
        <v>27</v>
      </c>
      <c r="C74" s="36" t="s">
        <v>29</v>
      </c>
      <c r="D74" s="499" t="s">
        <v>26</v>
      </c>
      <c r="E74" s="37" t="s">
        <v>32</v>
      </c>
      <c r="F74" s="502" t="s">
        <v>56</v>
      </c>
      <c r="G74" s="502" t="s">
        <v>34</v>
      </c>
      <c r="H74" s="37" t="s">
        <v>35</v>
      </c>
      <c r="I74" s="37" t="s">
        <v>36</v>
      </c>
      <c r="J74" s="37" t="s">
        <v>29</v>
      </c>
      <c r="K74" s="37" t="s">
        <v>29</v>
      </c>
      <c r="L74" s="37" t="s">
        <v>89</v>
      </c>
      <c r="M74" s="84"/>
      <c r="N74" s="85"/>
      <c r="O74" s="85"/>
      <c r="P74" s="85"/>
      <c r="Q74" s="138" t="s">
        <v>90</v>
      </c>
      <c r="R74" s="167">
        <v>11480000</v>
      </c>
      <c r="S74" s="174"/>
      <c r="T74" s="139">
        <f>[1]Realisasi!R74</f>
        <v>12000000</v>
      </c>
      <c r="U74" s="174"/>
      <c r="V74" s="139">
        <f t="shared" ref="V74:V79" si="54">SUM(S74:U74)</f>
        <v>12000000</v>
      </c>
      <c r="W74" s="140">
        <f>[1]Realisasi!U74</f>
        <v>11991367</v>
      </c>
      <c r="X74" s="174"/>
      <c r="Y74" s="176">
        <f>[1]Realisasi!X74</f>
        <v>11991367</v>
      </c>
      <c r="Z74" s="174"/>
      <c r="AA74" s="204">
        <f t="shared" ref="AA74:AA78" si="55">SUM(X74:Z74)</f>
        <v>11991367</v>
      </c>
      <c r="AB74" s="214">
        <f t="shared" si="51"/>
        <v>0.999280583333333</v>
      </c>
      <c r="AC74" s="216">
        <f t="shared" si="49"/>
        <v>8633</v>
      </c>
      <c r="AD74" s="1"/>
    </row>
    <row r="75" s="4" customFormat="1" ht="12.75" customHeight="1" spans="1:30">
      <c r="A75" s="35" t="s">
        <v>26</v>
      </c>
      <c r="B75" s="36" t="s">
        <v>27</v>
      </c>
      <c r="C75" s="36" t="s">
        <v>29</v>
      </c>
      <c r="D75" s="499" t="s">
        <v>26</v>
      </c>
      <c r="E75" s="37" t="s">
        <v>32</v>
      </c>
      <c r="F75" s="502" t="s">
        <v>56</v>
      </c>
      <c r="G75" s="502" t="s">
        <v>34</v>
      </c>
      <c r="H75" s="37" t="s">
        <v>35</v>
      </c>
      <c r="I75" s="37" t="s">
        <v>36</v>
      </c>
      <c r="J75" s="37" t="s">
        <v>29</v>
      </c>
      <c r="K75" s="37" t="s">
        <v>29</v>
      </c>
      <c r="L75" s="37" t="s">
        <v>91</v>
      </c>
      <c r="M75" s="88"/>
      <c r="N75" s="246"/>
      <c r="O75" s="246"/>
      <c r="P75" s="247"/>
      <c r="Q75" s="277" t="s">
        <v>92</v>
      </c>
      <c r="R75" s="167">
        <v>1960000</v>
      </c>
      <c r="S75" s="174"/>
      <c r="T75" s="139">
        <f>[1]Realisasi!R75</f>
        <v>2550000</v>
      </c>
      <c r="U75" s="177"/>
      <c r="V75" s="139">
        <f t="shared" si="54"/>
        <v>2550000</v>
      </c>
      <c r="W75" s="140">
        <f>[1]Realisasi!U75</f>
        <v>1199100</v>
      </c>
      <c r="X75" s="177"/>
      <c r="Y75" s="176">
        <f>[1]Realisasi!X75</f>
        <v>1199100</v>
      </c>
      <c r="Z75" s="177"/>
      <c r="AA75" s="204">
        <f t="shared" si="55"/>
        <v>1199100</v>
      </c>
      <c r="AB75" s="214">
        <f t="shared" si="51"/>
        <v>0.470235294117647</v>
      </c>
      <c r="AC75" s="216">
        <f t="shared" si="49"/>
        <v>1350900</v>
      </c>
      <c r="AD75" s="1"/>
    </row>
    <row r="76" s="1" customFormat="1" ht="12.75" customHeight="1" spans="1:29">
      <c r="A76" s="35" t="s">
        <v>26</v>
      </c>
      <c r="B76" s="36" t="s">
        <v>27</v>
      </c>
      <c r="C76" s="36" t="s">
        <v>29</v>
      </c>
      <c r="D76" s="499" t="s">
        <v>26</v>
      </c>
      <c r="E76" s="37" t="s">
        <v>32</v>
      </c>
      <c r="F76" s="502" t="s">
        <v>56</v>
      </c>
      <c r="G76" s="502" t="s">
        <v>34</v>
      </c>
      <c r="H76" s="37" t="s">
        <v>35</v>
      </c>
      <c r="I76" s="37" t="s">
        <v>36</v>
      </c>
      <c r="J76" s="37" t="s">
        <v>72</v>
      </c>
      <c r="K76" s="227"/>
      <c r="L76" s="227"/>
      <c r="M76" s="248"/>
      <c r="N76" s="249" t="s">
        <v>93</v>
      </c>
      <c r="O76" s="249"/>
      <c r="P76" s="249"/>
      <c r="Q76" s="278"/>
      <c r="R76" s="279">
        <f t="shared" ref="R76:AA76" si="56">R77</f>
        <v>80021000</v>
      </c>
      <c r="S76" s="280">
        <f t="shared" si="56"/>
        <v>0</v>
      </c>
      <c r="T76" s="280">
        <f t="shared" si="56"/>
        <v>129313650</v>
      </c>
      <c r="U76" s="280">
        <f t="shared" si="56"/>
        <v>0</v>
      </c>
      <c r="V76" s="280">
        <f t="shared" si="56"/>
        <v>129313650</v>
      </c>
      <c r="W76" s="280">
        <f t="shared" si="56"/>
        <v>104837928</v>
      </c>
      <c r="X76" s="280">
        <f t="shared" si="56"/>
        <v>0</v>
      </c>
      <c r="Y76" s="280">
        <f t="shared" si="56"/>
        <v>108562928</v>
      </c>
      <c r="Z76" s="280">
        <f t="shared" si="56"/>
        <v>0</v>
      </c>
      <c r="AA76" s="299">
        <f t="shared" si="56"/>
        <v>108562928</v>
      </c>
      <c r="AB76" s="214">
        <f t="shared" si="51"/>
        <v>0.839531851432544</v>
      </c>
      <c r="AC76" s="334">
        <f>AC77</f>
        <v>20750722</v>
      </c>
    </row>
    <row r="77" s="1" customFormat="1" spans="1:29">
      <c r="A77" s="35" t="s">
        <v>26</v>
      </c>
      <c r="B77" s="36" t="s">
        <v>27</v>
      </c>
      <c r="C77" s="36" t="s">
        <v>29</v>
      </c>
      <c r="D77" s="499" t="s">
        <v>26</v>
      </c>
      <c r="E77" s="37" t="s">
        <v>32</v>
      </c>
      <c r="F77" s="502" t="s">
        <v>56</v>
      </c>
      <c r="G77" s="502" t="s">
        <v>34</v>
      </c>
      <c r="H77" s="37" t="s">
        <v>35</v>
      </c>
      <c r="I77" s="37" t="s">
        <v>36</v>
      </c>
      <c r="J77" s="37" t="s">
        <v>72</v>
      </c>
      <c r="K77" s="34" t="s">
        <v>29</v>
      </c>
      <c r="L77" s="34"/>
      <c r="M77" s="69"/>
      <c r="N77" s="245" t="s">
        <v>94</v>
      </c>
      <c r="O77" s="245"/>
      <c r="P77" s="245"/>
      <c r="Q77" s="275"/>
      <c r="R77" s="185">
        <f t="shared" ref="R77:AA77" si="57">SUM(R78:R79)</f>
        <v>80021000</v>
      </c>
      <c r="S77" s="180">
        <f t="shared" si="57"/>
        <v>0</v>
      </c>
      <c r="T77" s="180">
        <f t="shared" si="57"/>
        <v>129313650</v>
      </c>
      <c r="U77" s="180">
        <f t="shared" si="57"/>
        <v>0</v>
      </c>
      <c r="V77" s="180">
        <f t="shared" si="57"/>
        <v>129313650</v>
      </c>
      <c r="W77" s="180">
        <f t="shared" si="57"/>
        <v>104837928</v>
      </c>
      <c r="X77" s="180">
        <f t="shared" si="57"/>
        <v>0</v>
      </c>
      <c r="Y77" s="180">
        <f t="shared" si="57"/>
        <v>108562928</v>
      </c>
      <c r="Z77" s="180">
        <f t="shared" si="57"/>
        <v>0</v>
      </c>
      <c r="AA77" s="222">
        <f t="shared" si="57"/>
        <v>108562928</v>
      </c>
      <c r="AB77" s="214">
        <f t="shared" si="51"/>
        <v>0.839531851432544</v>
      </c>
      <c r="AC77" s="221">
        <f>SUM(AC78:AC79)</f>
        <v>20750722</v>
      </c>
    </row>
    <row r="78" s="4" customFormat="1" spans="1:30">
      <c r="A78" s="35" t="s">
        <v>26</v>
      </c>
      <c r="B78" s="36" t="s">
        <v>27</v>
      </c>
      <c r="C78" s="36" t="s">
        <v>29</v>
      </c>
      <c r="D78" s="499" t="s">
        <v>26</v>
      </c>
      <c r="E78" s="37" t="s">
        <v>32</v>
      </c>
      <c r="F78" s="502" t="s">
        <v>56</v>
      </c>
      <c r="G78" s="502" t="s">
        <v>34</v>
      </c>
      <c r="H78" s="37" t="s">
        <v>35</v>
      </c>
      <c r="I78" s="37" t="s">
        <v>36</v>
      </c>
      <c r="J78" s="37" t="s">
        <v>72</v>
      </c>
      <c r="K78" s="34" t="s">
        <v>29</v>
      </c>
      <c r="L78" s="503" t="s">
        <v>95</v>
      </c>
      <c r="M78" s="69"/>
      <c r="N78" s="70"/>
      <c r="O78" s="70"/>
      <c r="P78" s="70"/>
      <c r="Q78" s="138" t="s">
        <v>96</v>
      </c>
      <c r="R78" s="178">
        <v>60155000</v>
      </c>
      <c r="S78" s="174"/>
      <c r="T78" s="139">
        <f>[1]Realisasi!R78</f>
        <v>129313650</v>
      </c>
      <c r="U78" s="174"/>
      <c r="V78" s="139">
        <f t="shared" si="54"/>
        <v>129313650</v>
      </c>
      <c r="W78" s="140">
        <f>[1]Realisasi!U78</f>
        <v>104837928</v>
      </c>
      <c r="X78" s="187"/>
      <c r="Y78" s="176">
        <f>[1]Realisasi!X78</f>
        <v>108562928</v>
      </c>
      <c r="Z78" s="187"/>
      <c r="AA78" s="204">
        <f t="shared" si="55"/>
        <v>108562928</v>
      </c>
      <c r="AB78" s="214">
        <f t="shared" si="51"/>
        <v>0.839531851432544</v>
      </c>
      <c r="AC78" s="216">
        <f t="shared" ref="AC78:AC80" si="58">V78-AA78</f>
        <v>20750722</v>
      </c>
      <c r="AD78" s="1"/>
    </row>
    <row r="79" s="4" customFormat="1" ht="14.55" spans="1:30">
      <c r="A79" s="223"/>
      <c r="B79" s="224"/>
      <c r="C79" s="224"/>
      <c r="D79" s="224"/>
      <c r="E79" s="41"/>
      <c r="F79" s="41"/>
      <c r="G79" s="41"/>
      <c r="H79" s="41"/>
      <c r="I79" s="41"/>
      <c r="J79" s="41"/>
      <c r="K79" s="41"/>
      <c r="L79" s="41"/>
      <c r="M79" s="73"/>
      <c r="N79" s="74"/>
      <c r="O79" s="250"/>
      <c r="P79" s="250"/>
      <c r="Q79" s="281"/>
      <c r="R79" s="282">
        <v>19866000</v>
      </c>
      <c r="S79" s="283"/>
      <c r="T79" s="139">
        <f>[1]Realisasi!R79</f>
        <v>0</v>
      </c>
      <c r="U79" s="283"/>
      <c r="V79" s="162">
        <f t="shared" si="54"/>
        <v>0</v>
      </c>
      <c r="W79" s="284"/>
      <c r="X79" s="284"/>
      <c r="Y79" s="328"/>
      <c r="Z79" s="284"/>
      <c r="AA79" s="335"/>
      <c r="AB79" s="336"/>
      <c r="AC79" s="216">
        <f t="shared" si="58"/>
        <v>0</v>
      </c>
      <c r="AD79" s="1"/>
    </row>
    <row r="80" s="4" customFormat="1" ht="33" customHeight="1" spans="1:30">
      <c r="A80" s="22" t="s">
        <v>26</v>
      </c>
      <c r="B80" s="23" t="s">
        <v>27</v>
      </c>
      <c r="C80" s="23" t="s">
        <v>29</v>
      </c>
      <c r="D80" s="504" t="s">
        <v>26</v>
      </c>
      <c r="E80" s="24" t="s">
        <v>52</v>
      </c>
      <c r="F80" s="24"/>
      <c r="G80" s="24"/>
      <c r="H80" s="24"/>
      <c r="I80" s="24"/>
      <c r="J80" s="24"/>
      <c r="K80" s="24"/>
      <c r="L80" s="24"/>
      <c r="M80" s="251"/>
      <c r="N80" s="252" t="s">
        <v>97</v>
      </c>
      <c r="O80" s="252"/>
      <c r="P80" s="252"/>
      <c r="Q80" s="285"/>
      <c r="R80" s="127"/>
      <c r="S80" s="286">
        <f t="shared" ref="S80:AA80" si="59">S81</f>
        <v>4360000</v>
      </c>
      <c r="T80" s="286"/>
      <c r="U80" s="287">
        <f t="shared" si="59"/>
        <v>119100000</v>
      </c>
      <c r="V80" s="288">
        <f t="shared" si="59"/>
        <v>123460000</v>
      </c>
      <c r="W80" s="288">
        <f t="shared" si="59"/>
        <v>118008000</v>
      </c>
      <c r="X80" s="288">
        <f t="shared" si="59"/>
        <v>4360000</v>
      </c>
      <c r="Y80" s="288">
        <f t="shared" si="59"/>
        <v>0</v>
      </c>
      <c r="Z80" s="288">
        <f t="shared" si="59"/>
        <v>115828000</v>
      </c>
      <c r="AA80" s="288">
        <f t="shared" si="59"/>
        <v>120188000</v>
      </c>
      <c r="AB80" s="219">
        <f t="shared" ref="AB80:AB95" si="60">AA80/V80</f>
        <v>0.973497489065284</v>
      </c>
      <c r="AC80" s="337">
        <f t="shared" si="58"/>
        <v>3272000</v>
      </c>
      <c r="AD80" s="1"/>
    </row>
    <row r="81" s="1" customFormat="1" ht="38.25" customHeight="1" spans="1:29">
      <c r="A81" s="225" t="s">
        <v>26</v>
      </c>
      <c r="B81" s="226" t="s">
        <v>27</v>
      </c>
      <c r="C81" s="226" t="s">
        <v>29</v>
      </c>
      <c r="D81" s="505" t="s">
        <v>26</v>
      </c>
      <c r="E81" s="227" t="s">
        <v>52</v>
      </c>
      <c r="F81" s="506" t="s">
        <v>32</v>
      </c>
      <c r="G81" s="228"/>
      <c r="H81" s="228"/>
      <c r="I81" s="228"/>
      <c r="J81" s="228"/>
      <c r="K81" s="228"/>
      <c r="L81" s="228"/>
      <c r="M81" s="253"/>
      <c r="N81" s="254"/>
      <c r="O81" s="255" t="s">
        <v>98</v>
      </c>
      <c r="P81" s="255"/>
      <c r="Q81" s="289"/>
      <c r="R81" s="290">
        <f t="shared" ref="R81:AA81" si="61">R82+R85</f>
        <v>108234250</v>
      </c>
      <c r="S81" s="291">
        <f t="shared" si="61"/>
        <v>4360000</v>
      </c>
      <c r="T81" s="292">
        <f t="shared" si="61"/>
        <v>0</v>
      </c>
      <c r="U81" s="293">
        <f t="shared" si="61"/>
        <v>119100000</v>
      </c>
      <c r="V81" s="293">
        <f t="shared" si="61"/>
        <v>123460000</v>
      </c>
      <c r="W81" s="294">
        <f t="shared" si="61"/>
        <v>118008000</v>
      </c>
      <c r="X81" s="291">
        <f t="shared" si="61"/>
        <v>4360000</v>
      </c>
      <c r="Y81" s="291">
        <f t="shared" si="61"/>
        <v>0</v>
      </c>
      <c r="Z81" s="291">
        <f t="shared" si="61"/>
        <v>115828000</v>
      </c>
      <c r="AA81" s="292">
        <f t="shared" si="61"/>
        <v>120188000</v>
      </c>
      <c r="AB81" s="338">
        <f t="shared" si="60"/>
        <v>0.973497489065284</v>
      </c>
      <c r="AC81" s="339">
        <f>AC82+AC85</f>
        <v>3272000</v>
      </c>
    </row>
    <row r="82" s="1" customFormat="1" spans="1:29">
      <c r="A82" s="32" t="s">
        <v>26</v>
      </c>
      <c r="B82" s="33" t="s">
        <v>27</v>
      </c>
      <c r="C82" s="33" t="s">
        <v>29</v>
      </c>
      <c r="D82" s="498" t="s">
        <v>26</v>
      </c>
      <c r="E82" s="34" t="s">
        <v>52</v>
      </c>
      <c r="F82" s="506" t="s">
        <v>32</v>
      </c>
      <c r="G82" s="507" t="s">
        <v>34</v>
      </c>
      <c r="H82" s="506" t="s">
        <v>35</v>
      </c>
      <c r="I82" s="34" t="s">
        <v>29</v>
      </c>
      <c r="J82" s="34"/>
      <c r="K82" s="34"/>
      <c r="L82" s="34"/>
      <c r="M82" s="69"/>
      <c r="N82" s="70"/>
      <c r="O82" s="70" t="s">
        <v>42</v>
      </c>
      <c r="P82" s="70"/>
      <c r="Q82" s="134"/>
      <c r="R82" s="185">
        <f t="shared" ref="R82:AA82" si="62">R83</f>
        <v>12900000</v>
      </c>
      <c r="S82" s="180">
        <f t="shared" si="62"/>
        <v>4360000</v>
      </c>
      <c r="T82" s="222">
        <f t="shared" si="62"/>
        <v>0</v>
      </c>
      <c r="U82" s="180">
        <f t="shared" si="62"/>
        <v>0</v>
      </c>
      <c r="V82" s="180">
        <f t="shared" si="62"/>
        <v>4360000</v>
      </c>
      <c r="W82" s="185">
        <f t="shared" si="62"/>
        <v>2180000</v>
      </c>
      <c r="X82" s="180">
        <f t="shared" si="62"/>
        <v>4360000</v>
      </c>
      <c r="Y82" s="180">
        <f t="shared" si="62"/>
        <v>0</v>
      </c>
      <c r="Z82" s="180">
        <f t="shared" si="62"/>
        <v>0</v>
      </c>
      <c r="AA82" s="222">
        <f t="shared" si="62"/>
        <v>4360000</v>
      </c>
      <c r="AB82" s="214">
        <f t="shared" si="60"/>
        <v>1</v>
      </c>
      <c r="AC82" s="221">
        <f t="shared" ref="AC82:AC85" si="63">AC83</f>
        <v>0</v>
      </c>
    </row>
    <row r="83" s="1" customFormat="1" ht="14.25" customHeight="1" spans="1:29">
      <c r="A83" s="32" t="s">
        <v>26</v>
      </c>
      <c r="B83" s="33" t="s">
        <v>27</v>
      </c>
      <c r="C83" s="33" t="s">
        <v>29</v>
      </c>
      <c r="D83" s="498" t="s">
        <v>26</v>
      </c>
      <c r="E83" s="34" t="s">
        <v>52</v>
      </c>
      <c r="F83" s="506" t="s">
        <v>32</v>
      </c>
      <c r="G83" s="507" t="s">
        <v>34</v>
      </c>
      <c r="H83" s="506" t="s">
        <v>35</v>
      </c>
      <c r="I83" s="34" t="s">
        <v>29</v>
      </c>
      <c r="J83" s="37" t="s">
        <v>47</v>
      </c>
      <c r="K83" s="37"/>
      <c r="L83" s="37"/>
      <c r="M83" s="84"/>
      <c r="N83" s="85"/>
      <c r="O83" s="71" t="s">
        <v>99</v>
      </c>
      <c r="P83" s="71"/>
      <c r="Q83" s="136"/>
      <c r="R83" s="185">
        <f t="shared" ref="R83:AA83" si="64">R84</f>
        <v>12900000</v>
      </c>
      <c r="S83" s="180">
        <f t="shared" si="64"/>
        <v>4360000</v>
      </c>
      <c r="T83" s="222">
        <f t="shared" si="64"/>
        <v>0</v>
      </c>
      <c r="U83" s="180">
        <f t="shared" si="64"/>
        <v>0</v>
      </c>
      <c r="V83" s="180">
        <f t="shared" si="64"/>
        <v>4360000</v>
      </c>
      <c r="W83" s="185">
        <f t="shared" si="64"/>
        <v>2180000</v>
      </c>
      <c r="X83" s="180">
        <f t="shared" si="64"/>
        <v>4360000</v>
      </c>
      <c r="Y83" s="180">
        <f t="shared" si="64"/>
        <v>0</v>
      </c>
      <c r="Z83" s="180">
        <f t="shared" si="64"/>
        <v>0</v>
      </c>
      <c r="AA83" s="222">
        <f t="shared" si="64"/>
        <v>4360000</v>
      </c>
      <c r="AB83" s="214">
        <f t="shared" si="60"/>
        <v>1</v>
      </c>
      <c r="AC83" s="221">
        <f t="shared" si="63"/>
        <v>0</v>
      </c>
    </row>
    <row r="84" s="4" customFormat="1" ht="12.75" customHeight="1" spans="1:30">
      <c r="A84" s="35" t="s">
        <v>26</v>
      </c>
      <c r="B84" s="36" t="s">
        <v>27</v>
      </c>
      <c r="C84" s="36" t="s">
        <v>29</v>
      </c>
      <c r="D84" s="499" t="s">
        <v>26</v>
      </c>
      <c r="E84" s="37" t="s">
        <v>52</v>
      </c>
      <c r="F84" s="507" t="s">
        <v>32</v>
      </c>
      <c r="G84" s="507" t="s">
        <v>34</v>
      </c>
      <c r="H84" s="507" t="s">
        <v>35</v>
      </c>
      <c r="I84" s="37" t="s">
        <v>29</v>
      </c>
      <c r="J84" s="37" t="s">
        <v>47</v>
      </c>
      <c r="K84" s="37" t="s">
        <v>52</v>
      </c>
      <c r="L84" s="37" t="s">
        <v>100</v>
      </c>
      <c r="M84" s="84"/>
      <c r="N84" s="85"/>
      <c r="O84" s="90"/>
      <c r="P84" s="70"/>
      <c r="Q84" s="138" t="s">
        <v>101</v>
      </c>
      <c r="R84" s="178">
        <v>12900000</v>
      </c>
      <c r="S84" s="295">
        <f>[1]Realisasi!R84</f>
        <v>4360000</v>
      </c>
      <c r="T84" s="88"/>
      <c r="U84" s="296"/>
      <c r="V84" s="139">
        <f>SUM(S84:U84)</f>
        <v>4360000</v>
      </c>
      <c r="W84" s="140">
        <v>2180000</v>
      </c>
      <c r="X84" s="140">
        <f>[1]Realisasi!X83</f>
        <v>4360000</v>
      </c>
      <c r="Y84" s="171"/>
      <c r="Z84" s="340"/>
      <c r="AA84" s="204">
        <f>SUM(X84:Z84)</f>
        <v>4360000</v>
      </c>
      <c r="AB84" s="214">
        <f t="shared" si="60"/>
        <v>1</v>
      </c>
      <c r="AC84" s="216">
        <f>V84-AA84</f>
        <v>0</v>
      </c>
      <c r="AD84" s="1"/>
    </row>
    <row r="85" s="4" customFormat="1" spans="1:30">
      <c r="A85" s="32" t="s">
        <v>26</v>
      </c>
      <c r="B85" s="33" t="s">
        <v>27</v>
      </c>
      <c r="C85" s="33" t="s">
        <v>29</v>
      </c>
      <c r="D85" s="498" t="s">
        <v>26</v>
      </c>
      <c r="E85" s="34" t="s">
        <v>52</v>
      </c>
      <c r="F85" s="506" t="s">
        <v>32</v>
      </c>
      <c r="G85" s="506" t="s">
        <v>34</v>
      </c>
      <c r="H85" s="506" t="s">
        <v>26</v>
      </c>
      <c r="I85" s="34"/>
      <c r="J85" s="34"/>
      <c r="K85" s="37"/>
      <c r="L85" s="37"/>
      <c r="M85" s="84"/>
      <c r="N85" s="85"/>
      <c r="O85" s="70" t="s">
        <v>102</v>
      </c>
      <c r="P85" s="70"/>
      <c r="Q85" s="134"/>
      <c r="R85" s="185">
        <f t="shared" ref="R85:AA85" si="65">R86</f>
        <v>95334250</v>
      </c>
      <c r="S85" s="180">
        <f t="shared" si="65"/>
        <v>0</v>
      </c>
      <c r="T85" s="222">
        <f t="shared" si="65"/>
        <v>0</v>
      </c>
      <c r="U85" s="180">
        <f t="shared" si="65"/>
        <v>119100000</v>
      </c>
      <c r="V85" s="180">
        <f t="shared" si="65"/>
        <v>119100000</v>
      </c>
      <c r="W85" s="185">
        <f t="shared" si="65"/>
        <v>115828000</v>
      </c>
      <c r="X85" s="180">
        <f t="shared" si="65"/>
        <v>0</v>
      </c>
      <c r="Y85" s="180">
        <f t="shared" si="65"/>
        <v>0</v>
      </c>
      <c r="Z85" s="180">
        <f t="shared" si="65"/>
        <v>115828000</v>
      </c>
      <c r="AA85" s="222">
        <f t="shared" si="65"/>
        <v>115828000</v>
      </c>
      <c r="AB85" s="214">
        <f t="shared" si="60"/>
        <v>0.972527287993283</v>
      </c>
      <c r="AC85" s="221">
        <f t="shared" si="63"/>
        <v>3272000</v>
      </c>
      <c r="AD85" s="1"/>
    </row>
    <row r="86" s="4" customFormat="1" ht="12.75" customHeight="1" spans="1:30">
      <c r="A86" s="230" t="s">
        <v>26</v>
      </c>
      <c r="B86" s="231" t="s">
        <v>27</v>
      </c>
      <c r="C86" s="231" t="s">
        <v>29</v>
      </c>
      <c r="D86" s="508" t="s">
        <v>26</v>
      </c>
      <c r="E86" s="232" t="s">
        <v>52</v>
      </c>
      <c r="F86" s="506" t="s">
        <v>32</v>
      </c>
      <c r="G86" s="506" t="s">
        <v>34</v>
      </c>
      <c r="H86" s="506" t="s">
        <v>26</v>
      </c>
      <c r="I86" s="232" t="s">
        <v>36</v>
      </c>
      <c r="J86" s="34"/>
      <c r="K86" s="37"/>
      <c r="L86" s="37"/>
      <c r="M86" s="84"/>
      <c r="N86" s="85"/>
      <c r="O86" s="70" t="s">
        <v>103</v>
      </c>
      <c r="P86" s="70"/>
      <c r="Q86" s="134"/>
      <c r="R86" s="185">
        <f t="shared" ref="R86:T86" si="66">R87+R93+R96</f>
        <v>95334250</v>
      </c>
      <c r="S86" s="180">
        <f t="shared" si="66"/>
        <v>0</v>
      </c>
      <c r="T86" s="222">
        <f t="shared" si="66"/>
        <v>0</v>
      </c>
      <c r="U86" s="180">
        <f>U87+U90+U93</f>
        <v>119100000</v>
      </c>
      <c r="V86" s="180">
        <f>V87+V90+V93</f>
        <v>119100000</v>
      </c>
      <c r="W86" s="185">
        <f t="shared" ref="W86:AA86" si="67">W87+W93+W96</f>
        <v>115828000</v>
      </c>
      <c r="X86" s="180">
        <f t="shared" si="67"/>
        <v>0</v>
      </c>
      <c r="Y86" s="180">
        <f t="shared" si="67"/>
        <v>0</v>
      </c>
      <c r="Z86" s="180">
        <f t="shared" si="67"/>
        <v>115828000</v>
      </c>
      <c r="AA86" s="222">
        <f t="shared" si="67"/>
        <v>115828000</v>
      </c>
      <c r="AB86" s="214">
        <f t="shared" si="60"/>
        <v>0.972527287993283</v>
      </c>
      <c r="AC86" s="221">
        <f>AC87+AC93+AC96</f>
        <v>3272000</v>
      </c>
      <c r="AD86" s="1"/>
    </row>
    <row r="87" s="1" customFormat="1" ht="12.75" customHeight="1" spans="1:29">
      <c r="A87" s="230" t="s">
        <v>26</v>
      </c>
      <c r="B87" s="231" t="s">
        <v>27</v>
      </c>
      <c r="C87" s="231" t="s">
        <v>29</v>
      </c>
      <c r="D87" s="508" t="s">
        <v>26</v>
      </c>
      <c r="E87" s="232" t="s">
        <v>52</v>
      </c>
      <c r="F87" s="506" t="s">
        <v>32</v>
      </c>
      <c r="G87" s="506" t="s">
        <v>34</v>
      </c>
      <c r="H87" s="506" t="s">
        <v>26</v>
      </c>
      <c r="I87" s="232" t="s">
        <v>36</v>
      </c>
      <c r="J87" s="34" t="s">
        <v>49</v>
      </c>
      <c r="K87" s="37"/>
      <c r="L87" s="37"/>
      <c r="M87" s="84"/>
      <c r="N87" s="85"/>
      <c r="O87" s="70"/>
      <c r="P87" s="70" t="s">
        <v>104</v>
      </c>
      <c r="Q87" s="134"/>
      <c r="R87" s="185">
        <f t="shared" ref="R87:T87" si="68">R88+R90</f>
        <v>37840000</v>
      </c>
      <c r="S87" s="180">
        <f t="shared" si="68"/>
        <v>0</v>
      </c>
      <c r="T87" s="222">
        <f t="shared" si="68"/>
        <v>0</v>
      </c>
      <c r="U87" s="180">
        <f>U88</f>
        <v>6100000</v>
      </c>
      <c r="V87" s="180">
        <f>V88</f>
        <v>6100000</v>
      </c>
      <c r="W87" s="185">
        <f t="shared" ref="W87:AA87" si="69">W88+W90</f>
        <v>63328000</v>
      </c>
      <c r="X87" s="180">
        <f t="shared" si="69"/>
        <v>0</v>
      </c>
      <c r="Y87" s="180">
        <f t="shared" si="69"/>
        <v>0</v>
      </c>
      <c r="Z87" s="180">
        <f t="shared" si="69"/>
        <v>63328000</v>
      </c>
      <c r="AA87" s="222">
        <f t="shared" si="69"/>
        <v>63328000</v>
      </c>
      <c r="AB87" s="214">
        <f t="shared" si="60"/>
        <v>10.3816393442623</v>
      </c>
      <c r="AC87" s="221">
        <f>AC88+AC90</f>
        <v>2772000</v>
      </c>
    </row>
    <row r="88" s="1" customFormat="1" ht="12.75" customHeight="1" spans="1:29">
      <c r="A88" s="230" t="s">
        <v>26</v>
      </c>
      <c r="B88" s="231" t="s">
        <v>27</v>
      </c>
      <c r="C88" s="231" t="s">
        <v>29</v>
      </c>
      <c r="D88" s="508" t="s">
        <v>26</v>
      </c>
      <c r="E88" s="232" t="s">
        <v>52</v>
      </c>
      <c r="F88" s="506" t="s">
        <v>32</v>
      </c>
      <c r="G88" s="506" t="s">
        <v>34</v>
      </c>
      <c r="H88" s="506" t="s">
        <v>26</v>
      </c>
      <c r="I88" s="232" t="s">
        <v>36</v>
      </c>
      <c r="J88" s="34" t="s">
        <v>49</v>
      </c>
      <c r="K88" s="37" t="s">
        <v>36</v>
      </c>
      <c r="L88" s="37"/>
      <c r="M88" s="84"/>
      <c r="N88" s="85"/>
      <c r="O88" s="85"/>
      <c r="P88" s="70" t="s">
        <v>105</v>
      </c>
      <c r="Q88" s="134"/>
      <c r="R88" s="185">
        <f t="shared" ref="R88:AA88" si="70">R89</f>
        <v>17500000</v>
      </c>
      <c r="S88" s="180">
        <f t="shared" si="70"/>
        <v>0</v>
      </c>
      <c r="T88" s="222">
        <f t="shared" si="70"/>
        <v>0</v>
      </c>
      <c r="U88" s="180">
        <f t="shared" si="70"/>
        <v>6100000</v>
      </c>
      <c r="V88" s="180">
        <f t="shared" si="70"/>
        <v>6100000</v>
      </c>
      <c r="W88" s="185">
        <f t="shared" si="70"/>
        <v>4578000</v>
      </c>
      <c r="X88" s="180">
        <f t="shared" si="70"/>
        <v>0</v>
      </c>
      <c r="Y88" s="180">
        <f t="shared" si="70"/>
        <v>0</v>
      </c>
      <c r="Z88" s="180">
        <f t="shared" si="70"/>
        <v>4578000</v>
      </c>
      <c r="AA88" s="222">
        <f t="shared" si="70"/>
        <v>4578000</v>
      </c>
      <c r="AB88" s="214">
        <f t="shared" si="60"/>
        <v>0.750491803278688</v>
      </c>
      <c r="AC88" s="221">
        <f t="shared" ref="AC88:AC91" si="71">AC89</f>
        <v>1522000</v>
      </c>
    </row>
    <row r="89" s="4" customFormat="1" ht="12.75" customHeight="1" spans="1:30">
      <c r="A89" s="230" t="s">
        <v>26</v>
      </c>
      <c r="B89" s="231" t="s">
        <v>27</v>
      </c>
      <c r="C89" s="231" t="s">
        <v>29</v>
      </c>
      <c r="D89" s="508" t="s">
        <v>26</v>
      </c>
      <c r="E89" s="232" t="s">
        <v>52</v>
      </c>
      <c r="F89" s="506" t="s">
        <v>32</v>
      </c>
      <c r="G89" s="506" t="s">
        <v>34</v>
      </c>
      <c r="H89" s="506" t="s">
        <v>26</v>
      </c>
      <c r="I89" s="232" t="s">
        <v>36</v>
      </c>
      <c r="J89" s="34" t="s">
        <v>49</v>
      </c>
      <c r="K89" s="37" t="s">
        <v>36</v>
      </c>
      <c r="L89" s="37" t="s">
        <v>95</v>
      </c>
      <c r="M89" s="84"/>
      <c r="N89" s="85"/>
      <c r="O89" s="85"/>
      <c r="P89" s="85"/>
      <c r="Q89" s="138" t="s">
        <v>106</v>
      </c>
      <c r="R89" s="178">
        <v>17500000</v>
      </c>
      <c r="S89" s="283"/>
      <c r="T89" s="297"/>
      <c r="U89" s="176">
        <v>6100000</v>
      </c>
      <c r="V89" s="139">
        <f>SUM(S89:U89)</f>
        <v>6100000</v>
      </c>
      <c r="W89" s="140">
        <f>[1]Realisasi!U89</f>
        <v>4578000</v>
      </c>
      <c r="X89" s="284"/>
      <c r="Y89" s="283"/>
      <c r="Z89" s="340">
        <f>[1]Realisasi!X89</f>
        <v>4578000</v>
      </c>
      <c r="AA89" s="204">
        <f>SUM(X89:Z89)</f>
        <v>4578000</v>
      </c>
      <c r="AB89" s="214">
        <f t="shared" si="60"/>
        <v>0.750491803278688</v>
      </c>
      <c r="AC89" s="216">
        <f>V89-AA89</f>
        <v>1522000</v>
      </c>
      <c r="AD89" s="1"/>
    </row>
    <row r="90" s="4" customFormat="1" spans="1:30">
      <c r="A90" s="230" t="s">
        <v>26</v>
      </c>
      <c r="B90" s="231" t="s">
        <v>27</v>
      </c>
      <c r="C90" s="231" t="s">
        <v>29</v>
      </c>
      <c r="D90" s="508" t="s">
        <v>26</v>
      </c>
      <c r="E90" s="232" t="s">
        <v>52</v>
      </c>
      <c r="F90" s="506" t="s">
        <v>32</v>
      </c>
      <c r="G90" s="506" t="s">
        <v>34</v>
      </c>
      <c r="H90" s="506" t="s">
        <v>26</v>
      </c>
      <c r="I90" s="232" t="s">
        <v>36</v>
      </c>
      <c r="J90" s="34" t="s">
        <v>54</v>
      </c>
      <c r="K90" s="37"/>
      <c r="L90" s="37"/>
      <c r="M90" s="84"/>
      <c r="N90" s="85"/>
      <c r="O90" s="70" t="s">
        <v>107</v>
      </c>
      <c r="P90" s="256"/>
      <c r="Q90" s="281"/>
      <c r="R90" s="185">
        <f t="shared" ref="R90:T90" si="72">SUM(R91:R92)</f>
        <v>20340000</v>
      </c>
      <c r="S90" s="180">
        <f t="shared" si="72"/>
        <v>0</v>
      </c>
      <c r="T90" s="222">
        <f t="shared" si="72"/>
        <v>0</v>
      </c>
      <c r="U90" s="180">
        <f t="shared" ref="U90:AA90" si="73">U91</f>
        <v>60000000</v>
      </c>
      <c r="V90" s="180">
        <f t="shared" si="73"/>
        <v>60000000</v>
      </c>
      <c r="W90" s="180">
        <f t="shared" si="73"/>
        <v>58750000</v>
      </c>
      <c r="X90" s="180">
        <f t="shared" si="73"/>
        <v>0</v>
      </c>
      <c r="Y90" s="180">
        <f t="shared" si="73"/>
        <v>0</v>
      </c>
      <c r="Z90" s="180">
        <f t="shared" si="73"/>
        <v>58750000</v>
      </c>
      <c r="AA90" s="180">
        <f t="shared" si="73"/>
        <v>58750000</v>
      </c>
      <c r="AB90" s="214">
        <f t="shared" si="60"/>
        <v>0.979166666666667</v>
      </c>
      <c r="AC90" s="180">
        <f t="shared" si="71"/>
        <v>1250000</v>
      </c>
      <c r="AD90" s="1"/>
    </row>
    <row r="91" s="4" customFormat="1" ht="14.25" customHeight="1" spans="1:30">
      <c r="A91" s="230" t="s">
        <v>26</v>
      </c>
      <c r="B91" s="231" t="s">
        <v>27</v>
      </c>
      <c r="C91" s="231" t="s">
        <v>29</v>
      </c>
      <c r="D91" s="508" t="s">
        <v>26</v>
      </c>
      <c r="E91" s="232" t="s">
        <v>52</v>
      </c>
      <c r="F91" s="506" t="s">
        <v>32</v>
      </c>
      <c r="G91" s="506" t="s">
        <v>34</v>
      </c>
      <c r="H91" s="506" t="s">
        <v>26</v>
      </c>
      <c r="I91" s="232" t="s">
        <v>36</v>
      </c>
      <c r="J91" s="34" t="s">
        <v>54</v>
      </c>
      <c r="K91" s="37" t="s">
        <v>72</v>
      </c>
      <c r="L91" s="37"/>
      <c r="M91" s="84"/>
      <c r="N91" s="85"/>
      <c r="O91" s="244"/>
      <c r="P91" s="70" t="s">
        <v>108</v>
      </c>
      <c r="Q91" s="141"/>
      <c r="R91" s="178">
        <v>13840000</v>
      </c>
      <c r="S91" s="298"/>
      <c r="T91" s="299"/>
      <c r="U91" s="180">
        <f t="shared" ref="U91:AA91" si="74">U92</f>
        <v>60000000</v>
      </c>
      <c r="V91" s="180">
        <f t="shared" si="74"/>
        <v>60000000</v>
      </c>
      <c r="W91" s="180">
        <f t="shared" si="74"/>
        <v>58750000</v>
      </c>
      <c r="X91" s="180">
        <f t="shared" si="74"/>
        <v>0</v>
      </c>
      <c r="Y91" s="180">
        <f t="shared" si="74"/>
        <v>0</v>
      </c>
      <c r="Z91" s="180">
        <f t="shared" si="74"/>
        <v>58750000</v>
      </c>
      <c r="AA91" s="180">
        <f t="shared" si="74"/>
        <v>58750000</v>
      </c>
      <c r="AB91" s="214">
        <f t="shared" si="60"/>
        <v>0.979166666666667</v>
      </c>
      <c r="AC91" s="180">
        <f t="shared" si="71"/>
        <v>1250000</v>
      </c>
      <c r="AD91" s="1"/>
    </row>
    <row r="92" s="1" customFormat="1" ht="12.75" customHeight="1" spans="1:29">
      <c r="A92" s="230" t="s">
        <v>26</v>
      </c>
      <c r="B92" s="231" t="s">
        <v>27</v>
      </c>
      <c r="C92" s="231" t="s">
        <v>29</v>
      </c>
      <c r="D92" s="508" t="s">
        <v>26</v>
      </c>
      <c r="E92" s="232" t="s">
        <v>52</v>
      </c>
      <c r="F92" s="506" t="s">
        <v>32</v>
      </c>
      <c r="G92" s="506" t="s">
        <v>34</v>
      </c>
      <c r="H92" s="506" t="s">
        <v>26</v>
      </c>
      <c r="I92" s="232" t="s">
        <v>36</v>
      </c>
      <c r="J92" s="34" t="s">
        <v>54</v>
      </c>
      <c r="K92" s="37" t="s">
        <v>72</v>
      </c>
      <c r="L92" s="37" t="s">
        <v>109</v>
      </c>
      <c r="M92" s="84"/>
      <c r="N92" s="244"/>
      <c r="O92" s="244"/>
      <c r="P92" s="244"/>
      <c r="Q92" s="300" t="s">
        <v>110</v>
      </c>
      <c r="R92" s="178">
        <v>6500000</v>
      </c>
      <c r="S92" s="165"/>
      <c r="T92" s="222"/>
      <c r="U92" s="176">
        <v>60000000</v>
      </c>
      <c r="V92" s="139">
        <f>SUM(S92:U92)</f>
        <v>60000000</v>
      </c>
      <c r="W92" s="178">
        <v>58750000</v>
      </c>
      <c r="X92" s="180"/>
      <c r="Y92" s="180"/>
      <c r="Z92" s="340">
        <f>[1]Realisasi!X92</f>
        <v>58750000</v>
      </c>
      <c r="AA92" s="204">
        <f>SUM(X92:Z92)</f>
        <v>58750000</v>
      </c>
      <c r="AB92" s="214">
        <f t="shared" si="60"/>
        <v>0.979166666666667</v>
      </c>
      <c r="AC92" s="216">
        <f>V92-AA92</f>
        <v>1250000</v>
      </c>
    </row>
    <row r="93" s="1" customFormat="1" ht="12.75" customHeight="1" spans="1:29">
      <c r="A93" s="230" t="s">
        <v>26</v>
      </c>
      <c r="B93" s="231" t="s">
        <v>27</v>
      </c>
      <c r="C93" s="231" t="s">
        <v>29</v>
      </c>
      <c r="D93" s="508" t="s">
        <v>26</v>
      </c>
      <c r="E93" s="232" t="s">
        <v>52</v>
      </c>
      <c r="F93" s="506" t="s">
        <v>32</v>
      </c>
      <c r="G93" s="506" t="s">
        <v>34</v>
      </c>
      <c r="H93" s="506" t="s">
        <v>26</v>
      </c>
      <c r="I93" s="232" t="s">
        <v>36</v>
      </c>
      <c r="J93" s="34" t="s">
        <v>58</v>
      </c>
      <c r="K93" s="34"/>
      <c r="L93" s="34"/>
      <c r="M93" s="69"/>
      <c r="N93" s="70"/>
      <c r="O93" s="70" t="s">
        <v>111</v>
      </c>
      <c r="P93" s="70"/>
      <c r="Q93" s="134"/>
      <c r="R93" s="185">
        <f t="shared" ref="R93:AA93" si="75">R94</f>
        <v>22996550</v>
      </c>
      <c r="S93" s="180">
        <f t="shared" si="75"/>
        <v>0</v>
      </c>
      <c r="T93" s="222">
        <f t="shared" si="75"/>
        <v>0</v>
      </c>
      <c r="U93" s="180">
        <f t="shared" si="75"/>
        <v>53000000</v>
      </c>
      <c r="V93" s="180">
        <f t="shared" si="75"/>
        <v>53000000</v>
      </c>
      <c r="W93" s="185">
        <f t="shared" si="75"/>
        <v>52500000</v>
      </c>
      <c r="X93" s="180">
        <f t="shared" si="75"/>
        <v>0</v>
      </c>
      <c r="Y93" s="180">
        <f t="shared" si="75"/>
        <v>0</v>
      </c>
      <c r="Z93" s="180">
        <f t="shared" si="75"/>
        <v>52500000</v>
      </c>
      <c r="AA93" s="222">
        <f t="shared" si="75"/>
        <v>52500000</v>
      </c>
      <c r="AB93" s="214">
        <f t="shared" si="60"/>
        <v>0.990566037735849</v>
      </c>
      <c r="AC93" s="221">
        <f t="shared" ref="AC93:AC99" si="76">AC94</f>
        <v>500000</v>
      </c>
    </row>
    <row r="94" s="1" customFormat="1" ht="14.25" customHeight="1" spans="1:29">
      <c r="A94" s="230" t="s">
        <v>26</v>
      </c>
      <c r="B94" s="231" t="s">
        <v>27</v>
      </c>
      <c r="C94" s="231" t="s">
        <v>29</v>
      </c>
      <c r="D94" s="508" t="s">
        <v>26</v>
      </c>
      <c r="E94" s="232" t="s">
        <v>52</v>
      </c>
      <c r="F94" s="506" t="s">
        <v>32</v>
      </c>
      <c r="G94" s="506" t="s">
        <v>34</v>
      </c>
      <c r="H94" s="506" t="s">
        <v>26</v>
      </c>
      <c r="I94" s="232" t="s">
        <v>36</v>
      </c>
      <c r="J94" s="34" t="s">
        <v>58</v>
      </c>
      <c r="K94" s="34" t="s">
        <v>36</v>
      </c>
      <c r="L94" s="34"/>
      <c r="M94" s="69"/>
      <c r="N94" s="70"/>
      <c r="O94" s="70"/>
      <c r="P94" s="70" t="s">
        <v>112</v>
      </c>
      <c r="Q94" s="134"/>
      <c r="R94" s="185">
        <f t="shared" ref="R94:AA94" si="77">R95</f>
        <v>22996550</v>
      </c>
      <c r="S94" s="180">
        <f t="shared" si="77"/>
        <v>0</v>
      </c>
      <c r="T94" s="222">
        <f t="shared" si="77"/>
        <v>0</v>
      </c>
      <c r="U94" s="180">
        <f t="shared" si="77"/>
        <v>53000000</v>
      </c>
      <c r="V94" s="180">
        <f t="shared" si="77"/>
        <v>53000000</v>
      </c>
      <c r="W94" s="185">
        <f t="shared" si="77"/>
        <v>52500000</v>
      </c>
      <c r="X94" s="180">
        <f t="shared" si="77"/>
        <v>0</v>
      </c>
      <c r="Y94" s="180">
        <f t="shared" si="77"/>
        <v>0</v>
      </c>
      <c r="Z94" s="180">
        <f t="shared" si="77"/>
        <v>52500000</v>
      </c>
      <c r="AA94" s="222">
        <f t="shared" si="77"/>
        <v>52500000</v>
      </c>
      <c r="AB94" s="214">
        <f t="shared" si="60"/>
        <v>0.990566037735849</v>
      </c>
      <c r="AC94" s="221">
        <f t="shared" si="76"/>
        <v>500000</v>
      </c>
    </row>
    <row r="95" s="1" customFormat="1" ht="13.5" customHeight="1" spans="1:29">
      <c r="A95" s="230" t="s">
        <v>26</v>
      </c>
      <c r="B95" s="231" t="s">
        <v>27</v>
      </c>
      <c r="C95" s="231" t="s">
        <v>29</v>
      </c>
      <c r="D95" s="508" t="s">
        <v>26</v>
      </c>
      <c r="E95" s="232" t="s">
        <v>52</v>
      </c>
      <c r="F95" s="506" t="s">
        <v>32</v>
      </c>
      <c r="G95" s="506" t="s">
        <v>34</v>
      </c>
      <c r="H95" s="506" t="s">
        <v>26</v>
      </c>
      <c r="I95" s="232" t="s">
        <v>36</v>
      </c>
      <c r="J95" s="34" t="s">
        <v>58</v>
      </c>
      <c r="K95" s="37" t="s">
        <v>36</v>
      </c>
      <c r="L95" s="37" t="s">
        <v>113</v>
      </c>
      <c r="M95" s="84"/>
      <c r="N95" s="85"/>
      <c r="O95" s="85"/>
      <c r="P95" s="70"/>
      <c r="Q95" s="138" t="s">
        <v>114</v>
      </c>
      <c r="R95" s="178">
        <v>22996550</v>
      </c>
      <c r="S95" s="174"/>
      <c r="T95" s="222"/>
      <c r="U95" s="176">
        <v>53000000</v>
      </c>
      <c r="V95" s="139">
        <f>SUM(S95:U95)</f>
        <v>53000000</v>
      </c>
      <c r="W95" s="140">
        <f>[1]Realisasi!U95</f>
        <v>52500000</v>
      </c>
      <c r="X95" s="180"/>
      <c r="Y95" s="180"/>
      <c r="Z95" s="340">
        <f>[1]Realisasi!X95</f>
        <v>52500000</v>
      </c>
      <c r="AA95" s="204">
        <f>SUM(X95:Z95)</f>
        <v>52500000</v>
      </c>
      <c r="AB95" s="214">
        <f t="shared" si="60"/>
        <v>0.990566037735849</v>
      </c>
      <c r="AC95" s="216">
        <f>V95-AA95</f>
        <v>500000</v>
      </c>
    </row>
    <row r="96" s="4" customFormat="1" ht="14.55" spans="1:30">
      <c r="A96" s="233"/>
      <c r="B96" s="234"/>
      <c r="C96" s="234"/>
      <c r="D96" s="234"/>
      <c r="E96" s="234"/>
      <c r="F96" s="235"/>
      <c r="G96" s="234"/>
      <c r="H96" s="235"/>
      <c r="I96" s="40"/>
      <c r="J96" s="41"/>
      <c r="K96" s="41"/>
      <c r="L96" s="41"/>
      <c r="M96" s="73"/>
      <c r="N96" s="74"/>
      <c r="O96" s="74"/>
      <c r="P96" s="74"/>
      <c r="Q96" s="141"/>
      <c r="R96" s="301">
        <f>R97</f>
        <v>34497700</v>
      </c>
      <c r="S96" s="302"/>
      <c r="T96" s="302"/>
      <c r="U96" s="302"/>
      <c r="V96" s="302"/>
      <c r="W96" s="302"/>
      <c r="X96" s="302"/>
      <c r="Y96" s="302"/>
      <c r="Z96" s="302"/>
      <c r="AA96" s="327"/>
      <c r="AB96" s="336"/>
      <c r="AC96" s="341"/>
      <c r="AD96" s="1"/>
    </row>
    <row r="97" s="4" customFormat="1" ht="32.25" customHeight="1" spans="1:30">
      <c r="A97" s="22" t="s">
        <v>26</v>
      </c>
      <c r="B97" s="23" t="s">
        <v>27</v>
      </c>
      <c r="C97" s="23" t="s">
        <v>29</v>
      </c>
      <c r="D97" s="504" t="s">
        <v>26</v>
      </c>
      <c r="E97" s="24" t="s">
        <v>54</v>
      </c>
      <c r="F97" s="236"/>
      <c r="G97" s="237"/>
      <c r="H97" s="236"/>
      <c r="I97" s="24"/>
      <c r="J97" s="257"/>
      <c r="K97" s="257"/>
      <c r="L97" s="257"/>
      <c r="M97" s="258"/>
      <c r="N97" s="259"/>
      <c r="O97" s="260" t="s">
        <v>115</v>
      </c>
      <c r="P97" s="260"/>
      <c r="Q97" s="303"/>
      <c r="R97" s="127">
        <f t="shared" ref="R97:U97" si="78">R98</f>
        <v>34497700</v>
      </c>
      <c r="S97" s="304">
        <f t="shared" si="78"/>
        <v>0</v>
      </c>
      <c r="T97" s="128">
        <f t="shared" ref="T97:AA97" si="79">T98+T105</f>
        <v>196653912</v>
      </c>
      <c r="U97" s="128">
        <f t="shared" si="78"/>
        <v>0</v>
      </c>
      <c r="V97" s="128">
        <f t="shared" si="79"/>
        <v>196653912</v>
      </c>
      <c r="W97" s="128">
        <f t="shared" si="79"/>
        <v>157288152</v>
      </c>
      <c r="X97" s="128">
        <f t="shared" si="79"/>
        <v>0</v>
      </c>
      <c r="Y97" s="128">
        <f t="shared" si="79"/>
        <v>170092371</v>
      </c>
      <c r="Z97" s="128">
        <f t="shared" si="79"/>
        <v>0</v>
      </c>
      <c r="AA97" s="128">
        <f t="shared" si="79"/>
        <v>170092371</v>
      </c>
      <c r="AB97" s="342">
        <f t="shared" ref="AB97:AB114" si="80">AA97/V97</f>
        <v>0.864932557253171</v>
      </c>
      <c r="AC97" s="343">
        <f>AC98+AC105</f>
        <v>26561541</v>
      </c>
      <c r="AD97" s="1"/>
    </row>
    <row r="98" s="4" customFormat="1" ht="14.55" spans="1:30">
      <c r="A98" s="238" t="s">
        <v>26</v>
      </c>
      <c r="B98" s="239" t="s">
        <v>27</v>
      </c>
      <c r="C98" s="239" t="s">
        <v>29</v>
      </c>
      <c r="D98" s="509" t="s">
        <v>26</v>
      </c>
      <c r="E98" s="46" t="s">
        <v>54</v>
      </c>
      <c r="F98" s="506" t="s">
        <v>36</v>
      </c>
      <c r="G98" s="229"/>
      <c r="H98" s="227"/>
      <c r="I98" s="46"/>
      <c r="J98" s="79"/>
      <c r="K98" s="79"/>
      <c r="L98" s="79"/>
      <c r="M98" s="82"/>
      <c r="N98" s="83"/>
      <c r="O98" s="89" t="s">
        <v>116</v>
      </c>
      <c r="P98" s="83"/>
      <c r="Q98" s="167"/>
      <c r="R98" s="305">
        <v>34497700</v>
      </c>
      <c r="S98" s="306"/>
      <c r="T98" s="132">
        <f t="shared" ref="T98:AA98" si="81">T99</f>
        <v>32020312</v>
      </c>
      <c r="U98" s="307"/>
      <c r="V98" s="132">
        <f t="shared" si="81"/>
        <v>32020312</v>
      </c>
      <c r="W98" s="132">
        <f t="shared" si="81"/>
        <v>17915489</v>
      </c>
      <c r="X98" s="132">
        <f t="shared" si="81"/>
        <v>0</v>
      </c>
      <c r="Y98" s="132">
        <f t="shared" si="81"/>
        <v>17995489</v>
      </c>
      <c r="Z98" s="132">
        <f t="shared" si="81"/>
        <v>0</v>
      </c>
      <c r="AA98" s="132">
        <f t="shared" si="81"/>
        <v>17995489</v>
      </c>
      <c r="AB98" s="338">
        <f t="shared" si="80"/>
        <v>0.562002300289891</v>
      </c>
      <c r="AC98" s="344">
        <f t="shared" si="76"/>
        <v>14024823</v>
      </c>
      <c r="AD98" s="1"/>
    </row>
    <row r="99" s="1" customFormat="1" spans="1:29">
      <c r="A99" s="32" t="s">
        <v>26</v>
      </c>
      <c r="B99" s="33" t="s">
        <v>27</v>
      </c>
      <c r="C99" s="33" t="s">
        <v>29</v>
      </c>
      <c r="D99" s="498" t="s">
        <v>26</v>
      </c>
      <c r="E99" s="34" t="s">
        <v>54</v>
      </c>
      <c r="F99" s="506" t="s">
        <v>36</v>
      </c>
      <c r="G99" s="507" t="s">
        <v>34</v>
      </c>
      <c r="H99" s="506" t="s">
        <v>35</v>
      </c>
      <c r="I99" s="34" t="s">
        <v>36</v>
      </c>
      <c r="J99" s="37"/>
      <c r="K99" s="37"/>
      <c r="L99" s="37"/>
      <c r="M99" s="84"/>
      <c r="N99" s="85"/>
      <c r="O99" s="70" t="s">
        <v>117</v>
      </c>
      <c r="P99" s="70"/>
      <c r="Q99" s="134"/>
      <c r="R99" s="178"/>
      <c r="S99" s="217"/>
      <c r="T99" s="180">
        <f t="shared" ref="T99:AA99" si="82">T100</f>
        <v>32020312</v>
      </c>
      <c r="U99" s="135"/>
      <c r="V99" s="180">
        <f t="shared" si="82"/>
        <v>32020312</v>
      </c>
      <c r="W99" s="180">
        <f t="shared" si="82"/>
        <v>17915489</v>
      </c>
      <c r="X99" s="180">
        <f t="shared" si="82"/>
        <v>0</v>
      </c>
      <c r="Y99" s="180">
        <f t="shared" si="82"/>
        <v>17995489</v>
      </c>
      <c r="Z99" s="180">
        <f t="shared" si="82"/>
        <v>0</v>
      </c>
      <c r="AA99" s="180">
        <f t="shared" si="82"/>
        <v>17995489</v>
      </c>
      <c r="AB99" s="214"/>
      <c r="AC99" s="345">
        <f t="shared" si="76"/>
        <v>14024823</v>
      </c>
    </row>
    <row r="100" s="1" customFormat="1" ht="30.75" customHeight="1" spans="1:29">
      <c r="A100" s="32" t="s">
        <v>26</v>
      </c>
      <c r="B100" s="33" t="s">
        <v>27</v>
      </c>
      <c r="C100" s="33" t="s">
        <v>29</v>
      </c>
      <c r="D100" s="498" t="s">
        <v>26</v>
      </c>
      <c r="E100" s="34" t="s">
        <v>54</v>
      </c>
      <c r="F100" s="506" t="s">
        <v>36</v>
      </c>
      <c r="G100" s="507" t="s">
        <v>34</v>
      </c>
      <c r="H100" s="506" t="s">
        <v>35</v>
      </c>
      <c r="I100" s="34" t="s">
        <v>36</v>
      </c>
      <c r="J100" s="37" t="s">
        <v>36</v>
      </c>
      <c r="K100" s="37" t="s">
        <v>29</v>
      </c>
      <c r="L100" s="37"/>
      <c r="M100" s="84"/>
      <c r="N100" s="85"/>
      <c r="O100" s="85"/>
      <c r="P100" s="85" t="s">
        <v>118</v>
      </c>
      <c r="Q100" s="134"/>
      <c r="R100" s="182">
        <f t="shared" ref="R100:U100" si="83">R101+R108</f>
        <v>190651984</v>
      </c>
      <c r="S100" s="308">
        <f t="shared" si="83"/>
        <v>0</v>
      </c>
      <c r="T100" s="180">
        <f t="shared" ref="T100:AA100" si="84">SUM(T101:T104)</f>
        <v>32020312</v>
      </c>
      <c r="U100" s="309">
        <f t="shared" si="83"/>
        <v>0</v>
      </c>
      <c r="V100" s="180">
        <f t="shared" si="84"/>
        <v>32020312</v>
      </c>
      <c r="W100" s="180">
        <f t="shared" si="84"/>
        <v>17915489</v>
      </c>
      <c r="X100" s="180">
        <f t="shared" si="84"/>
        <v>0</v>
      </c>
      <c r="Y100" s="180">
        <f t="shared" si="84"/>
        <v>17995489</v>
      </c>
      <c r="Z100" s="180">
        <f t="shared" si="84"/>
        <v>0</v>
      </c>
      <c r="AA100" s="180">
        <f t="shared" si="84"/>
        <v>17995489</v>
      </c>
      <c r="AB100" s="214">
        <f t="shared" si="80"/>
        <v>0.562002300289891</v>
      </c>
      <c r="AC100" s="345">
        <f>SUM(AC101:AC104)</f>
        <v>14024823</v>
      </c>
    </row>
    <row r="101" s="1" customFormat="1" ht="12.75" customHeight="1" spans="1:29">
      <c r="A101" s="32" t="s">
        <v>26</v>
      </c>
      <c r="B101" s="33" t="s">
        <v>27</v>
      </c>
      <c r="C101" s="33" t="s">
        <v>29</v>
      </c>
      <c r="D101" s="498" t="s">
        <v>26</v>
      </c>
      <c r="E101" s="34" t="s">
        <v>54</v>
      </c>
      <c r="F101" s="506" t="s">
        <v>36</v>
      </c>
      <c r="G101" s="507" t="s">
        <v>34</v>
      </c>
      <c r="H101" s="506" t="s">
        <v>35</v>
      </c>
      <c r="I101" s="34" t="s">
        <v>36</v>
      </c>
      <c r="J101" s="37" t="s">
        <v>36</v>
      </c>
      <c r="K101" s="37" t="s">
        <v>29</v>
      </c>
      <c r="L101" s="37" t="s">
        <v>119</v>
      </c>
      <c r="M101" s="84"/>
      <c r="N101" s="85"/>
      <c r="O101" s="85"/>
      <c r="P101" s="85"/>
      <c r="Q101" s="138" t="s">
        <v>120</v>
      </c>
      <c r="R101" s="185">
        <f t="shared" ref="R101:U101" si="85">R102</f>
        <v>26018384</v>
      </c>
      <c r="S101" s="222">
        <f t="shared" si="85"/>
        <v>0</v>
      </c>
      <c r="T101" s="176">
        <v>960000</v>
      </c>
      <c r="U101" s="180">
        <f t="shared" si="85"/>
        <v>0</v>
      </c>
      <c r="V101" s="139">
        <f t="shared" ref="V101:V104" si="86">SUM(S101:U101)</f>
        <v>960000</v>
      </c>
      <c r="W101" s="140">
        <f>[1]Realisasi!U101</f>
        <v>546223</v>
      </c>
      <c r="X101" s="222">
        <f>X102</f>
        <v>0</v>
      </c>
      <c r="Y101" s="176">
        <f>[1]Realisasi!X101</f>
        <v>546223</v>
      </c>
      <c r="Z101" s="185">
        <f>Z102</f>
        <v>0</v>
      </c>
      <c r="AA101" s="204">
        <f t="shared" ref="AA101:AA104" si="87">SUM(X101:Z101)</f>
        <v>546223</v>
      </c>
      <c r="AB101" s="214">
        <f t="shared" si="80"/>
        <v>0.568982291666667</v>
      </c>
      <c r="AC101" s="216">
        <f t="shared" ref="AC101:AC107" si="88">V101-AA101</f>
        <v>413777</v>
      </c>
    </row>
    <row r="102" s="4" customFormat="1" ht="12.75" customHeight="1" spans="1:30">
      <c r="A102" s="32" t="s">
        <v>26</v>
      </c>
      <c r="B102" s="33" t="s">
        <v>27</v>
      </c>
      <c r="C102" s="33" t="s">
        <v>29</v>
      </c>
      <c r="D102" s="498" t="s">
        <v>26</v>
      </c>
      <c r="E102" s="34" t="s">
        <v>54</v>
      </c>
      <c r="F102" s="506" t="s">
        <v>36</v>
      </c>
      <c r="G102" s="507" t="s">
        <v>34</v>
      </c>
      <c r="H102" s="506" t="s">
        <v>35</v>
      </c>
      <c r="I102" s="34" t="s">
        <v>36</v>
      </c>
      <c r="J102" s="37" t="s">
        <v>36</v>
      </c>
      <c r="K102" s="37" t="s">
        <v>29</v>
      </c>
      <c r="L102" s="37" t="s">
        <v>121</v>
      </c>
      <c r="M102" s="261"/>
      <c r="N102" s="262"/>
      <c r="O102" s="262"/>
      <c r="P102" s="262"/>
      <c r="Q102" s="310" t="s">
        <v>122</v>
      </c>
      <c r="R102" s="185">
        <f t="shared" ref="R102:U102" si="89">R103</f>
        <v>26018384</v>
      </c>
      <c r="S102" s="222">
        <f t="shared" si="89"/>
        <v>0</v>
      </c>
      <c r="T102" s="179">
        <v>6597500</v>
      </c>
      <c r="U102" s="180">
        <f t="shared" si="89"/>
        <v>0</v>
      </c>
      <c r="V102" s="139">
        <f t="shared" si="86"/>
        <v>6597500</v>
      </c>
      <c r="W102" s="140">
        <f>[1]Realisasi!U102</f>
        <v>3174350</v>
      </c>
      <c r="X102" s="222">
        <f>X103</f>
        <v>0</v>
      </c>
      <c r="Y102" s="176">
        <f>[1]Realisasi!X102</f>
        <v>3174350</v>
      </c>
      <c r="Z102" s="185">
        <f>Z103</f>
        <v>0</v>
      </c>
      <c r="AA102" s="204">
        <f t="shared" si="87"/>
        <v>3174350</v>
      </c>
      <c r="AB102" s="214">
        <f t="shared" si="80"/>
        <v>0.481144372868511</v>
      </c>
      <c r="AC102" s="216">
        <f t="shared" si="88"/>
        <v>3423150</v>
      </c>
      <c r="AD102" s="1"/>
    </row>
    <row r="103" s="4" customFormat="1" spans="1:30">
      <c r="A103" s="32" t="s">
        <v>26</v>
      </c>
      <c r="B103" s="33" t="s">
        <v>27</v>
      </c>
      <c r="C103" s="33" t="s">
        <v>29</v>
      </c>
      <c r="D103" s="498" t="s">
        <v>26</v>
      </c>
      <c r="E103" s="34" t="s">
        <v>54</v>
      </c>
      <c r="F103" s="506" t="s">
        <v>36</v>
      </c>
      <c r="G103" s="507" t="s">
        <v>34</v>
      </c>
      <c r="H103" s="506" t="s">
        <v>35</v>
      </c>
      <c r="I103" s="34" t="s">
        <v>36</v>
      </c>
      <c r="J103" s="37" t="s">
        <v>36</v>
      </c>
      <c r="K103" s="37" t="s">
        <v>29</v>
      </c>
      <c r="L103" s="37" t="s">
        <v>123</v>
      </c>
      <c r="M103" s="69"/>
      <c r="N103" s="70"/>
      <c r="O103" s="263"/>
      <c r="P103" s="263"/>
      <c r="Q103" s="138" t="s">
        <v>124</v>
      </c>
      <c r="R103" s="185">
        <f t="shared" ref="R103:U103" si="90">SUM(R104:R107)</f>
        <v>26018384</v>
      </c>
      <c r="S103" s="222">
        <f t="shared" si="90"/>
        <v>0</v>
      </c>
      <c r="T103" s="176">
        <v>23442812</v>
      </c>
      <c r="U103" s="180">
        <f t="shared" si="90"/>
        <v>0</v>
      </c>
      <c r="V103" s="139">
        <f t="shared" si="86"/>
        <v>23442812</v>
      </c>
      <c r="W103" s="140">
        <f>[1]Realisasi!U103</f>
        <v>13314916</v>
      </c>
      <c r="X103" s="222"/>
      <c r="Y103" s="176">
        <f>[1]Realisasi!X103</f>
        <v>13314916</v>
      </c>
      <c r="Z103" s="185">
        <f>SUM(Z104:Z107)</f>
        <v>0</v>
      </c>
      <c r="AA103" s="204">
        <f t="shared" si="87"/>
        <v>13314916</v>
      </c>
      <c r="AB103" s="214">
        <f t="shared" si="80"/>
        <v>0.567974353929895</v>
      </c>
      <c r="AC103" s="216">
        <f t="shared" si="88"/>
        <v>10127896</v>
      </c>
      <c r="AD103" s="1"/>
    </row>
    <row r="104" s="4" customFormat="1" spans="1:30">
      <c r="A104" s="32" t="s">
        <v>26</v>
      </c>
      <c r="B104" s="33" t="s">
        <v>27</v>
      </c>
      <c r="C104" s="33" t="s">
        <v>29</v>
      </c>
      <c r="D104" s="498" t="s">
        <v>26</v>
      </c>
      <c r="E104" s="34" t="s">
        <v>54</v>
      </c>
      <c r="F104" s="506" t="s">
        <v>36</v>
      </c>
      <c r="G104" s="507" t="s">
        <v>34</v>
      </c>
      <c r="H104" s="506" t="s">
        <v>35</v>
      </c>
      <c r="I104" s="34" t="s">
        <v>36</v>
      </c>
      <c r="J104" s="37" t="s">
        <v>36</v>
      </c>
      <c r="K104" s="37" t="s">
        <v>29</v>
      </c>
      <c r="L104" s="37" t="s">
        <v>125</v>
      </c>
      <c r="M104" s="69"/>
      <c r="N104" s="70"/>
      <c r="O104" s="70"/>
      <c r="P104" s="70"/>
      <c r="Q104" s="138" t="s">
        <v>126</v>
      </c>
      <c r="R104" s="178">
        <v>960000</v>
      </c>
      <c r="S104" s="217"/>
      <c r="T104" s="176">
        <v>1020000</v>
      </c>
      <c r="U104" s="139"/>
      <c r="V104" s="139">
        <f t="shared" si="86"/>
        <v>1020000</v>
      </c>
      <c r="W104" s="140">
        <f>[1]Realisasi!U104</f>
        <v>880000</v>
      </c>
      <c r="X104" s="222"/>
      <c r="Y104" s="176">
        <f>[1]Realisasi!X104</f>
        <v>960000</v>
      </c>
      <c r="Z104" s="185"/>
      <c r="AA104" s="204">
        <f t="shared" si="87"/>
        <v>960000</v>
      </c>
      <c r="AB104" s="214">
        <f t="shared" si="80"/>
        <v>0.941176470588235</v>
      </c>
      <c r="AC104" s="216">
        <f t="shared" si="88"/>
        <v>60000</v>
      </c>
      <c r="AD104" s="1"/>
    </row>
    <row r="105" s="4" customFormat="1" ht="12.75" customHeight="1" spans="1:30">
      <c r="A105" s="32" t="s">
        <v>26</v>
      </c>
      <c r="B105" s="33" t="s">
        <v>27</v>
      </c>
      <c r="C105" s="33" t="s">
        <v>29</v>
      </c>
      <c r="D105" s="498" t="s">
        <v>26</v>
      </c>
      <c r="E105" s="34" t="s">
        <v>54</v>
      </c>
      <c r="F105" s="506" t="s">
        <v>72</v>
      </c>
      <c r="G105" s="229"/>
      <c r="H105" s="227"/>
      <c r="I105" s="34"/>
      <c r="J105" s="34"/>
      <c r="K105" s="34"/>
      <c r="L105" s="37"/>
      <c r="M105" s="84"/>
      <c r="N105" s="85"/>
      <c r="O105" s="264" t="s">
        <v>127</v>
      </c>
      <c r="P105" s="265"/>
      <c r="Q105" s="311"/>
      <c r="R105" s="312">
        <v>6597500</v>
      </c>
      <c r="S105" s="313"/>
      <c r="T105" s="180">
        <f t="shared" ref="T105:AA105" si="91">T106</f>
        <v>164633600</v>
      </c>
      <c r="U105" s="180"/>
      <c r="V105" s="180">
        <f t="shared" si="91"/>
        <v>164633600</v>
      </c>
      <c r="W105" s="180">
        <f t="shared" si="91"/>
        <v>139372663</v>
      </c>
      <c r="X105" s="180">
        <f t="shared" si="91"/>
        <v>0</v>
      </c>
      <c r="Y105" s="180">
        <f t="shared" si="91"/>
        <v>152096882</v>
      </c>
      <c r="Z105" s="180">
        <f t="shared" si="91"/>
        <v>0</v>
      </c>
      <c r="AA105" s="180">
        <f t="shared" si="91"/>
        <v>152096882</v>
      </c>
      <c r="AB105" s="214">
        <f t="shared" si="80"/>
        <v>0.92385079351967</v>
      </c>
      <c r="AC105" s="216">
        <f t="shared" si="88"/>
        <v>12536718</v>
      </c>
      <c r="AD105" s="1"/>
    </row>
    <row r="106" s="1" customFormat="1" ht="12.75" customHeight="1" spans="1:29">
      <c r="A106" s="32" t="s">
        <v>26</v>
      </c>
      <c r="B106" s="33" t="s">
        <v>27</v>
      </c>
      <c r="C106" s="33" t="s">
        <v>29</v>
      </c>
      <c r="D106" s="498" t="s">
        <v>26</v>
      </c>
      <c r="E106" s="34" t="s">
        <v>54</v>
      </c>
      <c r="F106" s="506" t="s">
        <v>72</v>
      </c>
      <c r="G106" s="507" t="s">
        <v>34</v>
      </c>
      <c r="H106" s="506" t="s">
        <v>35</v>
      </c>
      <c r="I106" s="34" t="s">
        <v>36</v>
      </c>
      <c r="J106" s="34"/>
      <c r="K106" s="34"/>
      <c r="L106" s="34"/>
      <c r="M106" s="84"/>
      <c r="N106" s="85"/>
      <c r="O106" s="70" t="s">
        <v>37</v>
      </c>
      <c r="P106" s="266"/>
      <c r="Q106" s="156"/>
      <c r="R106" s="178">
        <v>17440884</v>
      </c>
      <c r="S106" s="217"/>
      <c r="T106" s="180">
        <f t="shared" ref="T106:AA106" si="92">T107+T112</f>
        <v>164633600</v>
      </c>
      <c r="U106" s="187"/>
      <c r="V106" s="180">
        <f t="shared" si="92"/>
        <v>164633600</v>
      </c>
      <c r="W106" s="180">
        <f t="shared" si="92"/>
        <v>139372663</v>
      </c>
      <c r="X106" s="180">
        <f t="shared" si="92"/>
        <v>0</v>
      </c>
      <c r="Y106" s="180">
        <f t="shared" si="92"/>
        <v>152096882</v>
      </c>
      <c r="Z106" s="180">
        <f t="shared" si="92"/>
        <v>0</v>
      </c>
      <c r="AA106" s="180">
        <f t="shared" si="92"/>
        <v>152096882</v>
      </c>
      <c r="AB106" s="214">
        <f t="shared" si="80"/>
        <v>0.92385079351967</v>
      </c>
      <c r="AC106" s="216">
        <f t="shared" si="88"/>
        <v>12536718</v>
      </c>
    </row>
    <row r="107" s="1" customFormat="1" spans="1:29">
      <c r="A107" s="32" t="s">
        <v>26</v>
      </c>
      <c r="B107" s="33" t="s">
        <v>27</v>
      </c>
      <c r="C107" s="33" t="s">
        <v>29</v>
      </c>
      <c r="D107" s="498" t="s">
        <v>26</v>
      </c>
      <c r="E107" s="34" t="s">
        <v>54</v>
      </c>
      <c r="F107" s="506" t="s">
        <v>72</v>
      </c>
      <c r="G107" s="507" t="s">
        <v>34</v>
      </c>
      <c r="H107" s="506" t="s">
        <v>35</v>
      </c>
      <c r="I107" s="34" t="s">
        <v>36</v>
      </c>
      <c r="J107" s="34" t="s">
        <v>36</v>
      </c>
      <c r="K107" s="34" t="s">
        <v>29</v>
      </c>
      <c r="L107" s="34"/>
      <c r="M107" s="84"/>
      <c r="N107" s="85"/>
      <c r="O107" s="71" t="s">
        <v>128</v>
      </c>
      <c r="P107" s="71"/>
      <c r="Q107" s="136"/>
      <c r="R107" s="178">
        <v>1020000</v>
      </c>
      <c r="S107" s="217"/>
      <c r="T107" s="180">
        <f t="shared" ref="T107:AA107" si="93">SUM(T108:T111)</f>
        <v>162560000</v>
      </c>
      <c r="U107" s="187"/>
      <c r="V107" s="180">
        <f t="shared" si="93"/>
        <v>162560000</v>
      </c>
      <c r="W107" s="180">
        <f t="shared" si="93"/>
        <v>138640000</v>
      </c>
      <c r="X107" s="180">
        <f t="shared" si="93"/>
        <v>0</v>
      </c>
      <c r="Y107" s="180">
        <f t="shared" si="93"/>
        <v>151120000</v>
      </c>
      <c r="Z107" s="180">
        <f t="shared" si="93"/>
        <v>0</v>
      </c>
      <c r="AA107" s="180">
        <f t="shared" si="93"/>
        <v>151120000</v>
      </c>
      <c r="AB107" s="214">
        <f t="shared" si="80"/>
        <v>0.929625984251969</v>
      </c>
      <c r="AC107" s="216">
        <f t="shared" si="88"/>
        <v>11440000</v>
      </c>
    </row>
    <row r="108" s="1" customFormat="1" spans="1:29">
      <c r="A108" s="35" t="s">
        <v>26</v>
      </c>
      <c r="B108" s="36" t="s">
        <v>27</v>
      </c>
      <c r="C108" s="36" t="s">
        <v>29</v>
      </c>
      <c r="D108" s="499" t="s">
        <v>26</v>
      </c>
      <c r="E108" s="37" t="s">
        <v>54</v>
      </c>
      <c r="F108" s="507" t="s">
        <v>72</v>
      </c>
      <c r="G108" s="507" t="s">
        <v>34</v>
      </c>
      <c r="H108" s="507" t="s">
        <v>35</v>
      </c>
      <c r="I108" s="37" t="s">
        <v>36</v>
      </c>
      <c r="J108" s="37" t="s">
        <v>36</v>
      </c>
      <c r="K108" s="37" t="s">
        <v>29</v>
      </c>
      <c r="L108" s="502" t="s">
        <v>83</v>
      </c>
      <c r="M108" s="84"/>
      <c r="N108" s="85"/>
      <c r="O108" s="267"/>
      <c r="P108" s="86"/>
      <c r="Q108" s="300" t="s">
        <v>129</v>
      </c>
      <c r="R108" s="185">
        <f t="shared" ref="R108:U108" si="94">R109</f>
        <v>164633600</v>
      </c>
      <c r="S108" s="222">
        <f t="shared" si="94"/>
        <v>0</v>
      </c>
      <c r="T108" s="176">
        <v>47160000</v>
      </c>
      <c r="U108" s="180">
        <f t="shared" si="94"/>
        <v>0</v>
      </c>
      <c r="V108" s="139">
        <f t="shared" ref="V108:V111" si="95">SUM(S108:U108)</f>
        <v>47160000</v>
      </c>
      <c r="W108" s="140">
        <f>[1]Realisasi!U108</f>
        <v>43320000</v>
      </c>
      <c r="X108" s="222"/>
      <c r="Y108" s="176">
        <f>[1]Realisasi!X108</f>
        <v>47160000</v>
      </c>
      <c r="Z108" s="185">
        <f>Z109</f>
        <v>0</v>
      </c>
      <c r="AA108" s="204">
        <f t="shared" ref="AA108:AA111" si="96">SUM(X108:Z108)</f>
        <v>47160000</v>
      </c>
      <c r="AB108" s="214">
        <f t="shared" si="80"/>
        <v>1</v>
      </c>
      <c r="AC108" s="221">
        <f>AC109</f>
        <v>0</v>
      </c>
    </row>
    <row r="109" s="1" customFormat="1" spans="1:29">
      <c r="A109" s="35" t="s">
        <v>26</v>
      </c>
      <c r="B109" s="36" t="s">
        <v>27</v>
      </c>
      <c r="C109" s="36" t="s">
        <v>29</v>
      </c>
      <c r="D109" s="499" t="s">
        <v>26</v>
      </c>
      <c r="E109" s="37" t="s">
        <v>54</v>
      </c>
      <c r="F109" s="507" t="s">
        <v>72</v>
      </c>
      <c r="G109" s="507" t="s">
        <v>34</v>
      </c>
      <c r="H109" s="507" t="s">
        <v>35</v>
      </c>
      <c r="I109" s="37" t="s">
        <v>36</v>
      </c>
      <c r="J109" s="37" t="s">
        <v>36</v>
      </c>
      <c r="K109" s="37" t="s">
        <v>29</v>
      </c>
      <c r="L109" s="502" t="s">
        <v>70</v>
      </c>
      <c r="M109" s="84"/>
      <c r="N109" s="85"/>
      <c r="O109" s="267"/>
      <c r="P109" s="86"/>
      <c r="Q109" s="156" t="s">
        <v>130</v>
      </c>
      <c r="R109" s="185">
        <f t="shared" ref="R109:U109" si="97">R110+R115</f>
        <v>164633600</v>
      </c>
      <c r="S109" s="222">
        <f t="shared" si="97"/>
        <v>0</v>
      </c>
      <c r="T109" s="176">
        <v>61400000</v>
      </c>
      <c r="U109" s="180">
        <f t="shared" si="97"/>
        <v>0</v>
      </c>
      <c r="V109" s="139">
        <f t="shared" si="95"/>
        <v>61400000</v>
      </c>
      <c r="W109" s="140">
        <f>[1]Realisasi!U109</f>
        <v>56440000</v>
      </c>
      <c r="X109" s="222"/>
      <c r="Y109" s="176">
        <f>[1]Realisasi!X109</f>
        <v>61400000</v>
      </c>
      <c r="Z109" s="185">
        <f>Z110+Z115</f>
        <v>0</v>
      </c>
      <c r="AA109" s="204">
        <f t="shared" si="96"/>
        <v>61400000</v>
      </c>
      <c r="AB109" s="214">
        <f t="shared" si="80"/>
        <v>1</v>
      </c>
      <c r="AC109" s="216">
        <f t="shared" ref="AC109:AC114" si="98">V109-AA109</f>
        <v>0</v>
      </c>
    </row>
    <row r="110" s="1" customFormat="1" ht="12.75" customHeight="1" spans="1:29">
      <c r="A110" s="35" t="s">
        <v>26</v>
      </c>
      <c r="B110" s="36" t="s">
        <v>27</v>
      </c>
      <c r="C110" s="36" t="s">
        <v>29</v>
      </c>
      <c r="D110" s="499" t="s">
        <v>26</v>
      </c>
      <c r="E110" s="37" t="s">
        <v>54</v>
      </c>
      <c r="F110" s="507" t="s">
        <v>72</v>
      </c>
      <c r="G110" s="507" t="s">
        <v>34</v>
      </c>
      <c r="H110" s="507" t="s">
        <v>35</v>
      </c>
      <c r="I110" s="37" t="s">
        <v>36</v>
      </c>
      <c r="J110" s="37" t="s">
        <v>36</v>
      </c>
      <c r="K110" s="37" t="s">
        <v>29</v>
      </c>
      <c r="L110" s="502" t="s">
        <v>131</v>
      </c>
      <c r="M110" s="84"/>
      <c r="N110" s="85"/>
      <c r="O110" s="85"/>
      <c r="P110" s="86"/>
      <c r="Q110" s="156" t="s">
        <v>132</v>
      </c>
      <c r="R110" s="185">
        <f t="shared" ref="R110:U110" si="99">SUM(R111:R114)</f>
        <v>162560000</v>
      </c>
      <c r="S110" s="222">
        <f t="shared" si="99"/>
        <v>0</v>
      </c>
      <c r="T110" s="176">
        <v>53400000</v>
      </c>
      <c r="U110" s="180">
        <f t="shared" si="99"/>
        <v>0</v>
      </c>
      <c r="V110" s="139">
        <f t="shared" si="95"/>
        <v>53400000</v>
      </c>
      <c r="W110" s="140">
        <f>[1]Realisasi!U110</f>
        <v>38280000</v>
      </c>
      <c r="X110" s="222">
        <f>SUM(X111:X114)</f>
        <v>0</v>
      </c>
      <c r="Y110" s="176">
        <f>[1]Realisasi!X110</f>
        <v>41960000</v>
      </c>
      <c r="Z110" s="185">
        <f>SUM(Z111:Z114)</f>
        <v>0</v>
      </c>
      <c r="AA110" s="204">
        <f t="shared" si="96"/>
        <v>41960000</v>
      </c>
      <c r="AB110" s="214">
        <f t="shared" si="80"/>
        <v>0.785767790262172</v>
      </c>
      <c r="AC110" s="216">
        <f t="shared" si="98"/>
        <v>11440000</v>
      </c>
    </row>
    <row r="111" s="1" customFormat="1" ht="12.75" customHeight="1" spans="1:29">
      <c r="A111" s="35" t="s">
        <v>26</v>
      </c>
      <c r="B111" s="36" t="s">
        <v>27</v>
      </c>
      <c r="C111" s="36" t="s">
        <v>29</v>
      </c>
      <c r="D111" s="499" t="s">
        <v>26</v>
      </c>
      <c r="E111" s="37" t="s">
        <v>54</v>
      </c>
      <c r="F111" s="507" t="s">
        <v>72</v>
      </c>
      <c r="G111" s="507" t="s">
        <v>34</v>
      </c>
      <c r="H111" s="507" t="s">
        <v>35</v>
      </c>
      <c r="I111" s="37" t="s">
        <v>36</v>
      </c>
      <c r="J111" s="37" t="s">
        <v>36</v>
      </c>
      <c r="K111" s="37" t="s">
        <v>29</v>
      </c>
      <c r="L111" s="502" t="s">
        <v>89</v>
      </c>
      <c r="M111" s="84"/>
      <c r="N111" s="85"/>
      <c r="O111" s="85"/>
      <c r="P111" s="85"/>
      <c r="Q111" s="156" t="s">
        <v>133</v>
      </c>
      <c r="R111" s="178">
        <v>47160000</v>
      </c>
      <c r="S111" s="217"/>
      <c r="T111" s="176">
        <v>600000</v>
      </c>
      <c r="U111" s="174"/>
      <c r="V111" s="139">
        <f t="shared" si="95"/>
        <v>600000</v>
      </c>
      <c r="W111" s="140">
        <f>[1]Realisasi!U111</f>
        <v>600000</v>
      </c>
      <c r="X111" s="313"/>
      <c r="Y111" s="176">
        <f>[1]Realisasi!X111</f>
        <v>600000</v>
      </c>
      <c r="Z111" s="346"/>
      <c r="AA111" s="204">
        <f t="shared" si="96"/>
        <v>600000</v>
      </c>
      <c r="AB111" s="214">
        <f t="shared" si="80"/>
        <v>1</v>
      </c>
      <c r="AC111" s="216">
        <f t="shared" si="98"/>
        <v>0</v>
      </c>
    </row>
    <row r="112" s="1" customFormat="1" ht="13.5" customHeight="1" spans="1:29">
      <c r="A112" s="32" t="s">
        <v>26</v>
      </c>
      <c r="B112" s="33" t="s">
        <v>27</v>
      </c>
      <c r="C112" s="33" t="s">
        <v>29</v>
      </c>
      <c r="D112" s="498" t="s">
        <v>26</v>
      </c>
      <c r="E112" s="34" t="s">
        <v>54</v>
      </c>
      <c r="F112" s="506" t="s">
        <v>72</v>
      </c>
      <c r="G112" s="506" t="s">
        <v>34</v>
      </c>
      <c r="H112" s="506" t="s">
        <v>35</v>
      </c>
      <c r="I112" s="34" t="s">
        <v>36</v>
      </c>
      <c r="J112" s="34" t="s">
        <v>36</v>
      </c>
      <c r="K112" s="34" t="s">
        <v>36</v>
      </c>
      <c r="L112" s="34"/>
      <c r="M112" s="84"/>
      <c r="N112" s="85"/>
      <c r="O112" s="70" t="s">
        <v>134</v>
      </c>
      <c r="P112" s="256"/>
      <c r="Q112" s="314"/>
      <c r="R112" s="178">
        <v>61400000</v>
      </c>
      <c r="S112" s="315"/>
      <c r="T112" s="180">
        <f t="shared" ref="T112:AA112" si="100">SUM(T113:T114)</f>
        <v>2073600</v>
      </c>
      <c r="U112" s="283"/>
      <c r="V112" s="180">
        <f t="shared" si="100"/>
        <v>2073600</v>
      </c>
      <c r="W112" s="180">
        <f t="shared" si="100"/>
        <v>732663</v>
      </c>
      <c r="X112" s="180">
        <f t="shared" si="100"/>
        <v>0</v>
      </c>
      <c r="Y112" s="180">
        <f t="shared" si="100"/>
        <v>976882</v>
      </c>
      <c r="Z112" s="180">
        <f t="shared" si="100"/>
        <v>0</v>
      </c>
      <c r="AA112" s="180">
        <f t="shared" si="100"/>
        <v>976882</v>
      </c>
      <c r="AB112" s="214">
        <f t="shared" si="80"/>
        <v>0.471104359567901</v>
      </c>
      <c r="AC112" s="216">
        <f t="shared" si="98"/>
        <v>1096718</v>
      </c>
    </row>
    <row r="113" s="1" customFormat="1" ht="12.75" customHeight="1" spans="1:29">
      <c r="A113" s="35" t="s">
        <v>26</v>
      </c>
      <c r="B113" s="36" t="s">
        <v>27</v>
      </c>
      <c r="C113" s="36" t="s">
        <v>29</v>
      </c>
      <c r="D113" s="499" t="s">
        <v>26</v>
      </c>
      <c r="E113" s="37" t="s">
        <v>54</v>
      </c>
      <c r="F113" s="507" t="s">
        <v>72</v>
      </c>
      <c r="G113" s="507" t="s">
        <v>34</v>
      </c>
      <c r="H113" s="507" t="s">
        <v>35</v>
      </c>
      <c r="I113" s="37" t="s">
        <v>36</v>
      </c>
      <c r="J113" s="37" t="s">
        <v>36</v>
      </c>
      <c r="K113" s="37" t="s">
        <v>36</v>
      </c>
      <c r="L113" s="37" t="s">
        <v>135</v>
      </c>
      <c r="M113" s="69"/>
      <c r="N113" s="268"/>
      <c r="O113" s="268"/>
      <c r="P113" s="247"/>
      <c r="Q113" s="316" t="s">
        <v>136</v>
      </c>
      <c r="R113" s="178">
        <v>53400000</v>
      </c>
      <c r="S113" s="317"/>
      <c r="T113" s="176">
        <v>518400</v>
      </c>
      <c r="U113" s="318"/>
      <c r="V113" s="139">
        <f>SUM(S113:U113)</f>
        <v>518400</v>
      </c>
      <c r="W113" s="140">
        <f>[1]Realisasi!U113</f>
        <v>325629</v>
      </c>
      <c r="X113" s="222"/>
      <c r="Y113" s="176">
        <f>[1]Realisasi!X113</f>
        <v>434171</v>
      </c>
      <c r="Z113" s="185"/>
      <c r="AA113" s="204">
        <f>SUM(X113:Z113)</f>
        <v>434171</v>
      </c>
      <c r="AB113" s="214">
        <f t="shared" si="80"/>
        <v>0.837521219135802</v>
      </c>
      <c r="AC113" s="216">
        <f t="shared" si="98"/>
        <v>84229</v>
      </c>
    </row>
    <row r="114" s="1" customFormat="1" ht="13.5" customHeight="1" spans="1:29">
      <c r="A114" s="35" t="s">
        <v>26</v>
      </c>
      <c r="B114" s="36" t="s">
        <v>27</v>
      </c>
      <c r="C114" s="36" t="s">
        <v>29</v>
      </c>
      <c r="D114" s="499" t="s">
        <v>26</v>
      </c>
      <c r="E114" s="37" t="s">
        <v>54</v>
      </c>
      <c r="F114" s="507" t="s">
        <v>72</v>
      </c>
      <c r="G114" s="507" t="s">
        <v>34</v>
      </c>
      <c r="H114" s="507" t="s">
        <v>35</v>
      </c>
      <c r="I114" s="37" t="s">
        <v>36</v>
      </c>
      <c r="J114" s="37" t="s">
        <v>36</v>
      </c>
      <c r="K114" s="37" t="s">
        <v>36</v>
      </c>
      <c r="L114" s="37" t="s">
        <v>137</v>
      </c>
      <c r="M114" s="84"/>
      <c r="N114" s="85"/>
      <c r="O114" s="269"/>
      <c r="P114" s="265"/>
      <c r="Q114" s="319" t="s">
        <v>138</v>
      </c>
      <c r="R114" s="178">
        <v>600000</v>
      </c>
      <c r="S114" s="320"/>
      <c r="T114" s="176">
        <v>1555200</v>
      </c>
      <c r="U114" s="318"/>
      <c r="V114" s="139">
        <f>SUM(S114:U114)</f>
        <v>1555200</v>
      </c>
      <c r="W114" s="140">
        <f>[1]Realisasi!U114</f>
        <v>407034</v>
      </c>
      <c r="X114" s="222"/>
      <c r="Y114" s="176">
        <f>[1]Realisasi!X114</f>
        <v>542711</v>
      </c>
      <c r="Z114" s="185"/>
      <c r="AA114" s="204">
        <f>SUM(X114:Z114)</f>
        <v>542711</v>
      </c>
      <c r="AB114" s="214">
        <f t="shared" si="80"/>
        <v>0.348965406378601</v>
      </c>
      <c r="AC114" s="216">
        <f t="shared" si="98"/>
        <v>1012489</v>
      </c>
    </row>
    <row r="115" s="4" customFormat="1" ht="14.55" spans="1:30">
      <c r="A115" s="233"/>
      <c r="B115" s="234"/>
      <c r="C115" s="234"/>
      <c r="D115" s="234"/>
      <c r="E115" s="234"/>
      <c r="F115" s="235"/>
      <c r="G115" s="234"/>
      <c r="H115" s="235"/>
      <c r="I115" s="40"/>
      <c r="J115" s="40"/>
      <c r="K115" s="40"/>
      <c r="L115" s="41"/>
      <c r="M115" s="73"/>
      <c r="N115" s="74"/>
      <c r="O115" s="74"/>
      <c r="P115" s="270"/>
      <c r="Q115" s="300"/>
      <c r="R115" s="301">
        <f>SUM(R116:R117)</f>
        <v>2073600</v>
      </c>
      <c r="S115" s="302">
        <f>SUM(S116:S117)</f>
        <v>0</v>
      </c>
      <c r="T115" s="302"/>
      <c r="U115" s="302"/>
      <c r="V115" s="302"/>
      <c r="W115" s="302"/>
      <c r="X115" s="302">
        <f>SUM(X116:X117)</f>
        <v>0</v>
      </c>
      <c r="Y115" s="302"/>
      <c r="Z115" s="302"/>
      <c r="AA115" s="327"/>
      <c r="AB115" s="336"/>
      <c r="AC115" s="341"/>
      <c r="AD115" s="1"/>
    </row>
    <row r="116" s="4" customFormat="1" ht="35.25" customHeight="1" spans="1:30">
      <c r="A116" s="22" t="s">
        <v>26</v>
      </c>
      <c r="B116" s="23" t="s">
        <v>27</v>
      </c>
      <c r="C116" s="23" t="s">
        <v>29</v>
      </c>
      <c r="D116" s="504" t="s">
        <v>26</v>
      </c>
      <c r="E116" s="24" t="s">
        <v>56</v>
      </c>
      <c r="F116" s="236"/>
      <c r="G116" s="236"/>
      <c r="H116" s="236"/>
      <c r="I116" s="24"/>
      <c r="J116" s="24"/>
      <c r="K116" s="24"/>
      <c r="L116" s="24"/>
      <c r="M116" s="251"/>
      <c r="N116" s="271" t="s">
        <v>139</v>
      </c>
      <c r="O116" s="271"/>
      <c r="P116" s="271"/>
      <c r="Q116" s="321"/>
      <c r="R116" s="322">
        <v>518400</v>
      </c>
      <c r="S116" s="323"/>
      <c r="T116" s="128">
        <f t="shared" ref="T116:AA116" si="101">T117+T129</f>
        <v>197435500</v>
      </c>
      <c r="U116" s="324"/>
      <c r="V116" s="128">
        <f t="shared" si="101"/>
        <v>197435500</v>
      </c>
      <c r="W116" s="128">
        <f t="shared" si="101"/>
        <v>155613550</v>
      </c>
      <c r="X116" s="128">
        <f t="shared" si="101"/>
        <v>0</v>
      </c>
      <c r="Y116" s="128">
        <f t="shared" si="101"/>
        <v>189914550</v>
      </c>
      <c r="Z116" s="128">
        <f t="shared" si="101"/>
        <v>0</v>
      </c>
      <c r="AA116" s="128">
        <f t="shared" si="101"/>
        <v>189914550</v>
      </c>
      <c r="AB116" s="342">
        <f t="shared" ref="AB116:AB134" si="102">AA116/V116</f>
        <v>0.96190679994226</v>
      </c>
      <c r="AC116" s="347">
        <f t="shared" ref="AC116:AC118" si="103">V116-AA116</f>
        <v>7520950</v>
      </c>
      <c r="AD116" s="1"/>
    </row>
    <row r="117" s="4" customFormat="1" ht="29.25" customHeight="1" spans="1:30">
      <c r="A117" s="225" t="s">
        <v>26</v>
      </c>
      <c r="B117" s="226" t="s">
        <v>27</v>
      </c>
      <c r="C117" s="226" t="s">
        <v>29</v>
      </c>
      <c r="D117" s="505" t="s">
        <v>26</v>
      </c>
      <c r="E117" s="227" t="s">
        <v>56</v>
      </c>
      <c r="F117" s="506" t="s">
        <v>29</v>
      </c>
      <c r="G117" s="227"/>
      <c r="H117" s="227"/>
      <c r="I117" s="46"/>
      <c r="J117" s="46"/>
      <c r="K117" s="46"/>
      <c r="L117" s="46"/>
      <c r="M117" s="88"/>
      <c r="N117" s="89"/>
      <c r="O117" s="249" t="s">
        <v>140</v>
      </c>
      <c r="P117" s="249"/>
      <c r="Q117" s="278"/>
      <c r="R117" s="305">
        <v>1555200</v>
      </c>
      <c r="S117" s="325"/>
      <c r="T117" s="132">
        <f t="shared" ref="T117:AA117" si="104">T118</f>
        <v>104647500</v>
      </c>
      <c r="U117" s="326"/>
      <c r="V117" s="132">
        <f t="shared" si="104"/>
        <v>104647500</v>
      </c>
      <c r="W117" s="132">
        <f t="shared" si="104"/>
        <v>98279750</v>
      </c>
      <c r="X117" s="132">
        <f t="shared" si="104"/>
        <v>0</v>
      </c>
      <c r="Y117" s="132">
        <f t="shared" si="104"/>
        <v>98279750</v>
      </c>
      <c r="Z117" s="132">
        <f t="shared" si="104"/>
        <v>0</v>
      </c>
      <c r="AA117" s="132">
        <f t="shared" si="104"/>
        <v>98279750</v>
      </c>
      <c r="AB117" s="338">
        <f t="shared" si="102"/>
        <v>0.939150481377959</v>
      </c>
      <c r="AC117" s="348">
        <f t="shared" si="103"/>
        <v>6367750</v>
      </c>
      <c r="AD117" s="1"/>
    </row>
    <row r="118" s="4" customFormat="1" ht="26.25" customHeight="1" spans="1:30">
      <c r="A118" s="230" t="s">
        <v>26</v>
      </c>
      <c r="B118" s="231" t="s">
        <v>27</v>
      </c>
      <c r="C118" s="231" t="s">
        <v>29</v>
      </c>
      <c r="D118" s="508" t="s">
        <v>26</v>
      </c>
      <c r="E118" s="232" t="s">
        <v>56</v>
      </c>
      <c r="F118" s="506" t="s">
        <v>29</v>
      </c>
      <c r="G118" s="235" t="s">
        <v>34</v>
      </c>
      <c r="H118" s="40" t="s">
        <v>35</v>
      </c>
      <c r="I118" s="40" t="s">
        <v>36</v>
      </c>
      <c r="J118" s="40"/>
      <c r="K118" s="40"/>
      <c r="L118" s="41"/>
      <c r="M118" s="73"/>
      <c r="N118" s="74"/>
      <c r="O118" s="74"/>
      <c r="P118" s="70" t="s">
        <v>37</v>
      </c>
      <c r="Q118" s="141"/>
      <c r="R118" s="185"/>
      <c r="S118" s="317"/>
      <c r="T118" s="302">
        <f t="shared" ref="T118:AA118" si="105">T119+T122+T125</f>
        <v>104647500</v>
      </c>
      <c r="U118" s="318"/>
      <c r="V118" s="302">
        <f t="shared" si="105"/>
        <v>104647500</v>
      </c>
      <c r="W118" s="302">
        <f t="shared" si="105"/>
        <v>98279750</v>
      </c>
      <c r="X118" s="302">
        <f t="shared" si="105"/>
        <v>0</v>
      </c>
      <c r="Y118" s="302">
        <f t="shared" si="105"/>
        <v>98279750</v>
      </c>
      <c r="Z118" s="302">
        <f t="shared" si="105"/>
        <v>0</v>
      </c>
      <c r="AA118" s="302">
        <f t="shared" si="105"/>
        <v>98279750</v>
      </c>
      <c r="AB118" s="214">
        <f t="shared" si="102"/>
        <v>0.939150481377959</v>
      </c>
      <c r="AC118" s="207">
        <f t="shared" si="103"/>
        <v>6367750</v>
      </c>
      <c r="AD118" s="1"/>
    </row>
    <row r="119" s="1" customFormat="1" ht="32.25" customHeight="1" spans="1:29">
      <c r="A119" s="230" t="s">
        <v>26</v>
      </c>
      <c r="B119" s="231" t="s">
        <v>27</v>
      </c>
      <c r="C119" s="231" t="s">
        <v>29</v>
      </c>
      <c r="D119" s="508" t="s">
        <v>26</v>
      </c>
      <c r="E119" s="232" t="s">
        <v>56</v>
      </c>
      <c r="F119" s="506" t="s">
        <v>29</v>
      </c>
      <c r="G119" s="235" t="s">
        <v>34</v>
      </c>
      <c r="H119" s="40" t="s">
        <v>35</v>
      </c>
      <c r="I119" s="40" t="s">
        <v>36</v>
      </c>
      <c r="J119" s="46" t="s">
        <v>29</v>
      </c>
      <c r="K119" s="46"/>
      <c r="L119" s="46"/>
      <c r="M119" s="88"/>
      <c r="N119" s="244"/>
      <c r="O119" s="272"/>
      <c r="P119" s="249" t="s">
        <v>141</v>
      </c>
      <c r="Q119" s="278"/>
      <c r="R119" s="182">
        <f t="shared" ref="R119:U119" si="106">R120+R129</f>
        <v>139624000</v>
      </c>
      <c r="S119" s="308">
        <f t="shared" si="106"/>
        <v>0</v>
      </c>
      <c r="T119" s="302">
        <f t="shared" ref="T119:AA119" si="107">T120</f>
        <v>7850000</v>
      </c>
      <c r="U119" s="309">
        <f t="shared" si="106"/>
        <v>0</v>
      </c>
      <c r="V119" s="302">
        <f t="shared" si="107"/>
        <v>7850000</v>
      </c>
      <c r="W119" s="302">
        <f t="shared" si="107"/>
        <v>7841000</v>
      </c>
      <c r="X119" s="302">
        <f t="shared" si="107"/>
        <v>0</v>
      </c>
      <c r="Y119" s="302">
        <f t="shared" si="107"/>
        <v>7841000</v>
      </c>
      <c r="Z119" s="302">
        <f t="shared" si="107"/>
        <v>0</v>
      </c>
      <c r="AA119" s="302">
        <f t="shared" si="107"/>
        <v>7841000</v>
      </c>
      <c r="AB119" s="214">
        <f t="shared" si="102"/>
        <v>0.998853503184713</v>
      </c>
      <c r="AC119" s="349">
        <f>AC120+AC129</f>
        <v>12249150</v>
      </c>
    </row>
    <row r="120" s="4" customFormat="1" ht="12.75" customHeight="1" spans="1:30">
      <c r="A120" s="230" t="s">
        <v>26</v>
      </c>
      <c r="B120" s="231" t="s">
        <v>27</v>
      </c>
      <c r="C120" s="231" t="s">
        <v>29</v>
      </c>
      <c r="D120" s="508" t="s">
        <v>26</v>
      </c>
      <c r="E120" s="232" t="s">
        <v>56</v>
      </c>
      <c r="F120" s="506" t="s">
        <v>29</v>
      </c>
      <c r="G120" s="235" t="s">
        <v>34</v>
      </c>
      <c r="H120" s="40" t="s">
        <v>35</v>
      </c>
      <c r="I120" s="40" t="s">
        <v>36</v>
      </c>
      <c r="J120" s="46" t="s">
        <v>29</v>
      </c>
      <c r="K120" s="40" t="s">
        <v>29</v>
      </c>
      <c r="L120" s="40"/>
      <c r="M120" s="273"/>
      <c r="N120" s="256"/>
      <c r="O120" s="274"/>
      <c r="P120" s="71" t="s">
        <v>142</v>
      </c>
      <c r="Q120" s="136"/>
      <c r="R120" s="185">
        <f t="shared" ref="R120:AA120" si="108">R121</f>
        <v>83034000</v>
      </c>
      <c r="S120" s="222">
        <f t="shared" si="108"/>
        <v>0</v>
      </c>
      <c r="T120" s="302">
        <f t="shared" si="108"/>
        <v>7850000</v>
      </c>
      <c r="U120" s="180">
        <f t="shared" si="108"/>
        <v>0</v>
      </c>
      <c r="V120" s="302">
        <f t="shared" si="108"/>
        <v>7850000</v>
      </c>
      <c r="W120" s="185">
        <f t="shared" si="108"/>
        <v>7841000</v>
      </c>
      <c r="X120" s="180">
        <f t="shared" si="108"/>
        <v>0</v>
      </c>
      <c r="Y120" s="180">
        <f t="shared" si="108"/>
        <v>7841000</v>
      </c>
      <c r="Z120" s="180">
        <f t="shared" si="108"/>
        <v>0</v>
      </c>
      <c r="AA120" s="222">
        <f t="shared" si="108"/>
        <v>7841000</v>
      </c>
      <c r="AB120" s="214">
        <f t="shared" si="102"/>
        <v>0.998853503184713</v>
      </c>
      <c r="AC120" s="221">
        <f t="shared" ref="AC120:AC124" si="109">AC121</f>
        <v>9942750</v>
      </c>
      <c r="AD120" s="1"/>
    </row>
    <row r="121" s="1" customFormat="1" ht="12.75" customHeight="1" spans="1:29">
      <c r="A121" s="240" t="s">
        <v>26</v>
      </c>
      <c r="B121" s="241" t="s">
        <v>27</v>
      </c>
      <c r="C121" s="241" t="s">
        <v>29</v>
      </c>
      <c r="D121" s="510" t="s">
        <v>26</v>
      </c>
      <c r="E121" s="242" t="s">
        <v>56</v>
      </c>
      <c r="F121" s="507" t="s">
        <v>29</v>
      </c>
      <c r="G121" s="234" t="s">
        <v>34</v>
      </c>
      <c r="H121" s="41" t="s">
        <v>35</v>
      </c>
      <c r="I121" s="41" t="s">
        <v>36</v>
      </c>
      <c r="J121" s="79" t="s">
        <v>29</v>
      </c>
      <c r="K121" s="41" t="s">
        <v>29</v>
      </c>
      <c r="L121" s="41" t="s">
        <v>143</v>
      </c>
      <c r="M121" s="273"/>
      <c r="N121" s="256"/>
      <c r="O121" s="274"/>
      <c r="P121" s="71"/>
      <c r="Q121" s="277" t="s">
        <v>144</v>
      </c>
      <c r="R121" s="301">
        <f t="shared" ref="R121:U121" si="110">R122+R124</f>
        <v>83034000</v>
      </c>
      <c r="S121" s="327">
        <f t="shared" si="110"/>
        <v>0</v>
      </c>
      <c r="T121" s="328">
        <v>7850000</v>
      </c>
      <c r="U121" s="302">
        <f t="shared" si="110"/>
        <v>0</v>
      </c>
      <c r="V121" s="139">
        <f>SUM(S121:U121)</f>
        <v>7850000</v>
      </c>
      <c r="W121" s="140">
        <f>[1]Realisasi!U121</f>
        <v>7841000</v>
      </c>
      <c r="X121" s="302">
        <f t="shared" ref="X121:AC121" si="111">X122+X124</f>
        <v>0</v>
      </c>
      <c r="Y121" s="176">
        <f>[1]Realisasi!X121</f>
        <v>7841000</v>
      </c>
      <c r="Z121" s="302">
        <f t="shared" si="111"/>
        <v>0</v>
      </c>
      <c r="AA121" s="204">
        <f>SUM(X121:Z121)</f>
        <v>7841000</v>
      </c>
      <c r="AB121" s="214">
        <f t="shared" si="102"/>
        <v>0.998853503184713</v>
      </c>
      <c r="AC121" s="341">
        <f t="shared" si="111"/>
        <v>9942750</v>
      </c>
    </row>
    <row r="122" s="1" customFormat="1" ht="12.75" customHeight="1" spans="1:29">
      <c r="A122" s="230" t="s">
        <v>26</v>
      </c>
      <c r="B122" s="231" t="s">
        <v>27</v>
      </c>
      <c r="C122" s="231" t="s">
        <v>29</v>
      </c>
      <c r="D122" s="508" t="s">
        <v>26</v>
      </c>
      <c r="E122" s="232" t="s">
        <v>56</v>
      </c>
      <c r="F122" s="506" t="s">
        <v>29</v>
      </c>
      <c r="G122" s="235" t="s">
        <v>34</v>
      </c>
      <c r="H122" s="40" t="s">
        <v>35</v>
      </c>
      <c r="I122" s="40" t="s">
        <v>36</v>
      </c>
      <c r="J122" s="40" t="s">
        <v>36</v>
      </c>
      <c r="K122" s="40"/>
      <c r="L122" s="41"/>
      <c r="M122" s="73"/>
      <c r="N122" s="74"/>
      <c r="O122" s="74"/>
      <c r="P122" s="70" t="s">
        <v>145</v>
      </c>
      <c r="Q122" s="141"/>
      <c r="R122" s="329">
        <f t="shared" ref="R122:AA122" si="112">R123</f>
        <v>4470000</v>
      </c>
      <c r="S122" s="330">
        <f t="shared" si="112"/>
        <v>0</v>
      </c>
      <c r="T122" s="302">
        <f t="shared" si="112"/>
        <v>4470000</v>
      </c>
      <c r="U122" s="331">
        <f t="shared" si="112"/>
        <v>0</v>
      </c>
      <c r="V122" s="302">
        <f t="shared" si="112"/>
        <v>4470000</v>
      </c>
      <c r="W122" s="302">
        <f t="shared" si="112"/>
        <v>2942750</v>
      </c>
      <c r="X122" s="302">
        <f t="shared" si="112"/>
        <v>0</v>
      </c>
      <c r="Y122" s="302">
        <f t="shared" si="112"/>
        <v>2942750</v>
      </c>
      <c r="Z122" s="302">
        <f t="shared" si="112"/>
        <v>0</v>
      </c>
      <c r="AA122" s="302">
        <f t="shared" si="112"/>
        <v>2942750</v>
      </c>
      <c r="AB122" s="214">
        <f t="shared" si="102"/>
        <v>0.658333333333333</v>
      </c>
      <c r="AC122" s="350">
        <f t="shared" si="109"/>
        <v>1527250</v>
      </c>
    </row>
    <row r="123" s="4" customFormat="1" ht="12.75" customHeight="1" spans="1:30">
      <c r="A123" s="230" t="s">
        <v>26</v>
      </c>
      <c r="B123" s="231" t="s">
        <v>27</v>
      </c>
      <c r="C123" s="231" t="s">
        <v>29</v>
      </c>
      <c r="D123" s="508" t="s">
        <v>26</v>
      </c>
      <c r="E123" s="232" t="s">
        <v>56</v>
      </c>
      <c r="F123" s="506" t="s">
        <v>29</v>
      </c>
      <c r="G123" s="235" t="s">
        <v>34</v>
      </c>
      <c r="H123" s="40" t="s">
        <v>35</v>
      </c>
      <c r="I123" s="40" t="s">
        <v>36</v>
      </c>
      <c r="J123" s="40" t="s">
        <v>36</v>
      </c>
      <c r="K123" s="46" t="s">
        <v>29</v>
      </c>
      <c r="L123" s="46"/>
      <c r="M123" s="88"/>
      <c r="N123" s="244"/>
      <c r="O123" s="272"/>
      <c r="P123" s="249" t="s">
        <v>128</v>
      </c>
      <c r="Q123" s="278"/>
      <c r="R123" s="282">
        <v>4470000</v>
      </c>
      <c r="S123" s="332"/>
      <c r="T123" s="331">
        <f t="shared" ref="T123:AA123" si="113">T124</f>
        <v>4470000</v>
      </c>
      <c r="U123" s="187"/>
      <c r="V123" s="331">
        <f t="shared" si="113"/>
        <v>4470000</v>
      </c>
      <c r="W123" s="331">
        <f t="shared" si="113"/>
        <v>2942750</v>
      </c>
      <c r="X123" s="331">
        <f t="shared" si="113"/>
        <v>0</v>
      </c>
      <c r="Y123" s="331">
        <f t="shared" si="113"/>
        <v>2942750</v>
      </c>
      <c r="Z123" s="331">
        <f t="shared" si="113"/>
        <v>0</v>
      </c>
      <c r="AA123" s="331">
        <f t="shared" si="113"/>
        <v>2942750</v>
      </c>
      <c r="AB123" s="214">
        <f t="shared" si="102"/>
        <v>0.658333333333333</v>
      </c>
      <c r="AC123" s="216">
        <f t="shared" ref="AC123:AC127" si="114">V123-AA123</f>
        <v>1527250</v>
      </c>
      <c r="AD123" s="1"/>
    </row>
    <row r="124" s="4" customFormat="1" ht="18" customHeight="1" spans="1:30">
      <c r="A124" s="230" t="s">
        <v>26</v>
      </c>
      <c r="B124" s="231" t="s">
        <v>27</v>
      </c>
      <c r="C124" s="231" t="s">
        <v>29</v>
      </c>
      <c r="D124" s="508" t="s">
        <v>26</v>
      </c>
      <c r="E124" s="232" t="s">
        <v>56</v>
      </c>
      <c r="F124" s="506" t="s">
        <v>29</v>
      </c>
      <c r="G124" s="235" t="s">
        <v>34</v>
      </c>
      <c r="H124" s="40" t="s">
        <v>35</v>
      </c>
      <c r="I124" s="40" t="s">
        <v>36</v>
      </c>
      <c r="J124" s="46" t="s">
        <v>36</v>
      </c>
      <c r="K124" s="46" t="s">
        <v>29</v>
      </c>
      <c r="L124" s="34" t="s">
        <v>146</v>
      </c>
      <c r="M124" s="69"/>
      <c r="N124" s="70"/>
      <c r="O124" s="263"/>
      <c r="P124" s="263"/>
      <c r="Q124" s="138" t="s">
        <v>147</v>
      </c>
      <c r="R124" s="301">
        <f t="shared" ref="R124:U124" si="115">R125</f>
        <v>78564000</v>
      </c>
      <c r="S124" s="327">
        <f t="shared" si="115"/>
        <v>0</v>
      </c>
      <c r="T124" s="328">
        <v>4470000</v>
      </c>
      <c r="U124" s="302">
        <f t="shared" si="115"/>
        <v>0</v>
      </c>
      <c r="V124" s="139">
        <f t="shared" ref="V124:V128" si="116">SUM(S124:U124)</f>
        <v>4470000</v>
      </c>
      <c r="W124" s="140">
        <f>[1]Realisasi!U124</f>
        <v>2942750</v>
      </c>
      <c r="X124" s="302">
        <f>X125</f>
        <v>0</v>
      </c>
      <c r="Y124" s="176">
        <f>[1]Realisasi!X124</f>
        <v>2942750</v>
      </c>
      <c r="Z124" s="302">
        <f>Z125</f>
        <v>0</v>
      </c>
      <c r="AA124" s="204">
        <f t="shared" ref="AA124:AA128" si="117">SUM(X124:Z124)</f>
        <v>2942750</v>
      </c>
      <c r="AB124" s="214">
        <f t="shared" si="102"/>
        <v>0.658333333333333</v>
      </c>
      <c r="AC124" s="341">
        <f t="shared" si="109"/>
        <v>8415500</v>
      </c>
      <c r="AD124" s="1"/>
    </row>
    <row r="125" s="4" customFormat="1" ht="13.5" customHeight="1" spans="1:30">
      <c r="A125" s="230" t="s">
        <v>26</v>
      </c>
      <c r="B125" s="231" t="s">
        <v>27</v>
      </c>
      <c r="C125" s="231" t="s">
        <v>29</v>
      </c>
      <c r="D125" s="508" t="s">
        <v>26</v>
      </c>
      <c r="E125" s="232" t="s">
        <v>56</v>
      </c>
      <c r="F125" s="506" t="s">
        <v>29</v>
      </c>
      <c r="G125" s="235" t="s">
        <v>34</v>
      </c>
      <c r="H125" s="40" t="s">
        <v>35</v>
      </c>
      <c r="I125" s="40" t="s">
        <v>36</v>
      </c>
      <c r="J125" s="34" t="s">
        <v>47</v>
      </c>
      <c r="K125" s="37"/>
      <c r="L125" s="34"/>
      <c r="M125" s="69"/>
      <c r="N125" s="70"/>
      <c r="O125" s="263"/>
      <c r="P125" s="245" t="s">
        <v>148</v>
      </c>
      <c r="Q125" s="134"/>
      <c r="R125" s="301">
        <f t="shared" ref="R125:U125" si="118">SUM(R126:R127)</f>
        <v>78564000</v>
      </c>
      <c r="S125" s="327">
        <f t="shared" si="118"/>
        <v>0</v>
      </c>
      <c r="T125" s="302">
        <f t="shared" ref="T125:AA125" si="119">T126</f>
        <v>92327500</v>
      </c>
      <c r="U125" s="302">
        <f t="shared" si="118"/>
        <v>0</v>
      </c>
      <c r="V125" s="302">
        <f t="shared" si="119"/>
        <v>92327500</v>
      </c>
      <c r="W125" s="302">
        <f t="shared" si="119"/>
        <v>87496000</v>
      </c>
      <c r="X125" s="302">
        <f t="shared" si="119"/>
        <v>0</v>
      </c>
      <c r="Y125" s="302">
        <f t="shared" si="119"/>
        <v>87496000</v>
      </c>
      <c r="Z125" s="302">
        <f t="shared" si="119"/>
        <v>0</v>
      </c>
      <c r="AA125" s="302">
        <f t="shared" si="119"/>
        <v>87496000</v>
      </c>
      <c r="AB125" s="214">
        <f t="shared" si="102"/>
        <v>0.947669979150307</v>
      </c>
      <c r="AC125" s="341">
        <f>SUM(AC126:AC127)</f>
        <v>8415500</v>
      </c>
      <c r="AD125" s="1"/>
    </row>
    <row r="126" s="1" customFormat="1" spans="1:29">
      <c r="A126" s="230" t="s">
        <v>26</v>
      </c>
      <c r="B126" s="231" t="s">
        <v>27</v>
      </c>
      <c r="C126" s="231" t="s">
        <v>29</v>
      </c>
      <c r="D126" s="508" t="s">
        <v>26</v>
      </c>
      <c r="E126" s="232" t="s">
        <v>56</v>
      </c>
      <c r="F126" s="506" t="s">
        <v>29</v>
      </c>
      <c r="G126" s="235" t="s">
        <v>34</v>
      </c>
      <c r="H126" s="40" t="s">
        <v>35</v>
      </c>
      <c r="I126" s="40" t="s">
        <v>36</v>
      </c>
      <c r="J126" s="34" t="s">
        <v>47</v>
      </c>
      <c r="K126" s="37" t="s">
        <v>36</v>
      </c>
      <c r="L126" s="34"/>
      <c r="M126" s="69"/>
      <c r="N126" s="70"/>
      <c r="O126" s="263"/>
      <c r="P126" s="245" t="s">
        <v>149</v>
      </c>
      <c r="Q126" s="138"/>
      <c r="R126" s="282">
        <v>61086000</v>
      </c>
      <c r="S126" s="217"/>
      <c r="T126" s="302">
        <f t="shared" ref="T126:AA126" si="120">SUM(T127:T128)</f>
        <v>92327500</v>
      </c>
      <c r="U126" s="180"/>
      <c r="V126" s="302">
        <f t="shared" si="120"/>
        <v>92327500</v>
      </c>
      <c r="W126" s="302">
        <f t="shared" si="120"/>
        <v>87496000</v>
      </c>
      <c r="X126" s="302">
        <f t="shared" si="120"/>
        <v>0</v>
      </c>
      <c r="Y126" s="302">
        <f t="shared" si="120"/>
        <v>87496000</v>
      </c>
      <c r="Z126" s="302">
        <f t="shared" si="120"/>
        <v>0</v>
      </c>
      <c r="AA126" s="302">
        <f t="shared" si="120"/>
        <v>87496000</v>
      </c>
      <c r="AB126" s="214">
        <f t="shared" si="102"/>
        <v>0.947669979150307</v>
      </c>
      <c r="AC126" s="216">
        <f t="shared" si="114"/>
        <v>4831500</v>
      </c>
    </row>
    <row r="127" s="1" customFormat="1" ht="32.25" customHeight="1" spans="1:29">
      <c r="A127" s="240" t="s">
        <v>26</v>
      </c>
      <c r="B127" s="241" t="s">
        <v>27</v>
      </c>
      <c r="C127" s="241" t="s">
        <v>29</v>
      </c>
      <c r="D127" s="510" t="s">
        <v>26</v>
      </c>
      <c r="E127" s="242" t="s">
        <v>56</v>
      </c>
      <c r="F127" s="507" t="s">
        <v>29</v>
      </c>
      <c r="G127" s="234" t="s">
        <v>34</v>
      </c>
      <c r="H127" s="243" t="s">
        <v>35</v>
      </c>
      <c r="I127" s="243" t="s">
        <v>36</v>
      </c>
      <c r="J127" s="242" t="s">
        <v>47</v>
      </c>
      <c r="K127" s="242" t="s">
        <v>36</v>
      </c>
      <c r="L127" s="511" t="s">
        <v>150</v>
      </c>
      <c r="M127" s="84"/>
      <c r="N127" s="85"/>
      <c r="O127" s="85"/>
      <c r="P127" s="85"/>
      <c r="Q127" s="188" t="s">
        <v>151</v>
      </c>
      <c r="R127" s="282">
        <v>17478000</v>
      </c>
      <c r="S127" s="217"/>
      <c r="T127" s="328">
        <v>74849500</v>
      </c>
      <c r="U127" s="180"/>
      <c r="V127" s="139">
        <f t="shared" si="116"/>
        <v>74849500</v>
      </c>
      <c r="W127" s="140">
        <f>[1]Realisasi!U127</f>
        <v>71265500</v>
      </c>
      <c r="X127" s="180"/>
      <c r="Y127" s="176">
        <f>[1]Realisasi!X127</f>
        <v>71265500</v>
      </c>
      <c r="Z127" s="180"/>
      <c r="AA127" s="204">
        <f t="shared" si="117"/>
        <v>71265500</v>
      </c>
      <c r="AB127" s="214">
        <f t="shared" si="102"/>
        <v>0.952117248612215</v>
      </c>
      <c r="AC127" s="216">
        <f t="shared" si="114"/>
        <v>3584000</v>
      </c>
    </row>
    <row r="128" s="1" customFormat="1" ht="27.75" customHeight="1" spans="1:29">
      <c r="A128" s="240" t="s">
        <v>26</v>
      </c>
      <c r="B128" s="241" t="s">
        <v>27</v>
      </c>
      <c r="C128" s="241" t="s">
        <v>29</v>
      </c>
      <c r="D128" s="510" t="s">
        <v>26</v>
      </c>
      <c r="E128" s="242" t="s">
        <v>56</v>
      </c>
      <c r="F128" s="507" t="s">
        <v>29</v>
      </c>
      <c r="G128" s="234" t="s">
        <v>34</v>
      </c>
      <c r="H128" s="243" t="s">
        <v>35</v>
      </c>
      <c r="I128" s="243" t="s">
        <v>36</v>
      </c>
      <c r="J128" s="242" t="s">
        <v>47</v>
      </c>
      <c r="K128" s="242" t="s">
        <v>36</v>
      </c>
      <c r="L128" s="511" t="s">
        <v>152</v>
      </c>
      <c r="M128" s="84"/>
      <c r="N128" s="85"/>
      <c r="O128" s="85"/>
      <c r="P128" s="85"/>
      <c r="Q128" s="188" t="s">
        <v>153</v>
      </c>
      <c r="R128" s="282"/>
      <c r="S128" s="217"/>
      <c r="T128" s="328">
        <v>17478000</v>
      </c>
      <c r="U128" s="180">
        <f t="shared" ref="U128:Z128" si="121">U129</f>
        <v>0</v>
      </c>
      <c r="V128" s="139">
        <f t="shared" si="116"/>
        <v>17478000</v>
      </c>
      <c r="W128" s="140">
        <f>[1]Realisasi!U128</f>
        <v>16230500</v>
      </c>
      <c r="X128" s="180">
        <f t="shared" si="121"/>
        <v>0</v>
      </c>
      <c r="Y128" s="176">
        <f>[1]Realisasi!X128</f>
        <v>16230500</v>
      </c>
      <c r="Z128" s="180">
        <f t="shared" si="121"/>
        <v>0</v>
      </c>
      <c r="AA128" s="204">
        <f t="shared" si="117"/>
        <v>16230500</v>
      </c>
      <c r="AB128" s="214">
        <f t="shared" si="102"/>
        <v>0.928624556585422</v>
      </c>
      <c r="AC128" s="345">
        <f>AC129</f>
        <v>2306400</v>
      </c>
    </row>
    <row r="129" s="4" customFormat="1" ht="12.75" customHeight="1" spans="1:30">
      <c r="A129" s="230" t="s">
        <v>26</v>
      </c>
      <c r="B129" s="231" t="s">
        <v>27</v>
      </c>
      <c r="C129" s="231" t="s">
        <v>29</v>
      </c>
      <c r="D129" s="508" t="s">
        <v>26</v>
      </c>
      <c r="E129" s="232" t="s">
        <v>56</v>
      </c>
      <c r="F129" s="506" t="s">
        <v>56</v>
      </c>
      <c r="G129" s="229"/>
      <c r="H129" s="34"/>
      <c r="I129" s="34"/>
      <c r="J129" s="37"/>
      <c r="K129" s="37"/>
      <c r="L129" s="34"/>
      <c r="M129" s="84"/>
      <c r="N129" s="70" t="s">
        <v>154</v>
      </c>
      <c r="O129" s="85"/>
      <c r="P129" s="85"/>
      <c r="Q129" s="141"/>
      <c r="R129" s="301">
        <f t="shared" ref="R129:U129" si="122">R130+R132</f>
        <v>56590000</v>
      </c>
      <c r="S129" s="327">
        <f t="shared" si="122"/>
        <v>0</v>
      </c>
      <c r="T129" s="302">
        <f t="shared" ref="T129:AA129" si="123">T130</f>
        <v>92788000</v>
      </c>
      <c r="U129" s="302">
        <f t="shared" si="122"/>
        <v>0</v>
      </c>
      <c r="V129" s="302">
        <f t="shared" si="123"/>
        <v>92788000</v>
      </c>
      <c r="W129" s="302">
        <f t="shared" si="123"/>
        <v>57333800</v>
      </c>
      <c r="X129" s="302">
        <f t="shared" si="123"/>
        <v>0</v>
      </c>
      <c r="Y129" s="302">
        <f t="shared" si="123"/>
        <v>91634800</v>
      </c>
      <c r="Z129" s="302">
        <f t="shared" si="123"/>
        <v>0</v>
      </c>
      <c r="AA129" s="302">
        <f t="shared" si="123"/>
        <v>91634800</v>
      </c>
      <c r="AB129" s="214">
        <f t="shared" si="102"/>
        <v>0.987571668750269</v>
      </c>
      <c r="AC129" s="341">
        <f>AC130+AC132</f>
        <v>2306400</v>
      </c>
      <c r="AD129" s="1"/>
    </row>
    <row r="130" s="4" customFormat="1" ht="12.75" customHeight="1" spans="1:30">
      <c r="A130" s="230" t="s">
        <v>26</v>
      </c>
      <c r="B130" s="231" t="s">
        <v>27</v>
      </c>
      <c r="C130" s="231" t="s">
        <v>29</v>
      </c>
      <c r="D130" s="508" t="s">
        <v>26</v>
      </c>
      <c r="E130" s="232" t="s">
        <v>56</v>
      </c>
      <c r="F130" s="506" t="s">
        <v>56</v>
      </c>
      <c r="G130" s="235" t="s">
        <v>34</v>
      </c>
      <c r="H130" s="40" t="s">
        <v>35</v>
      </c>
      <c r="I130" s="40" t="s">
        <v>36</v>
      </c>
      <c r="J130" s="37"/>
      <c r="K130" s="37"/>
      <c r="L130" s="34"/>
      <c r="M130" s="69"/>
      <c r="N130" s="70"/>
      <c r="O130" s="70" t="s">
        <v>37</v>
      </c>
      <c r="P130" s="263"/>
      <c r="Q130" s="134"/>
      <c r="R130" s="301">
        <f t="shared" ref="R130:AA130" si="124">R131</f>
        <v>1500000</v>
      </c>
      <c r="S130" s="327">
        <f t="shared" si="124"/>
        <v>0</v>
      </c>
      <c r="T130" s="302">
        <f t="shared" si="124"/>
        <v>92788000</v>
      </c>
      <c r="U130" s="302">
        <f t="shared" si="124"/>
        <v>0</v>
      </c>
      <c r="V130" s="302">
        <f t="shared" si="124"/>
        <v>92788000</v>
      </c>
      <c r="W130" s="302">
        <f t="shared" si="124"/>
        <v>57333800</v>
      </c>
      <c r="X130" s="302">
        <f t="shared" si="124"/>
        <v>0</v>
      </c>
      <c r="Y130" s="302">
        <f t="shared" si="124"/>
        <v>91634800</v>
      </c>
      <c r="Z130" s="302">
        <f t="shared" si="124"/>
        <v>0</v>
      </c>
      <c r="AA130" s="302">
        <f t="shared" si="124"/>
        <v>91634800</v>
      </c>
      <c r="AB130" s="214">
        <f t="shared" si="102"/>
        <v>0.987571668750269</v>
      </c>
      <c r="AC130" s="341">
        <f>AC131</f>
        <v>1153200</v>
      </c>
      <c r="AD130" s="1"/>
    </row>
    <row r="131" s="4" customFormat="1" ht="12.75" customHeight="1" spans="1:30">
      <c r="A131" s="240" t="s">
        <v>26</v>
      </c>
      <c r="B131" s="241" t="s">
        <v>27</v>
      </c>
      <c r="C131" s="241" t="s">
        <v>29</v>
      </c>
      <c r="D131" s="510" t="s">
        <v>26</v>
      </c>
      <c r="E131" s="242" t="s">
        <v>56</v>
      </c>
      <c r="F131" s="507" t="s">
        <v>56</v>
      </c>
      <c r="G131" s="234" t="s">
        <v>34</v>
      </c>
      <c r="H131" s="243" t="s">
        <v>35</v>
      </c>
      <c r="I131" s="243" t="s">
        <v>36</v>
      </c>
      <c r="J131" s="37" t="s">
        <v>47</v>
      </c>
      <c r="K131" s="37"/>
      <c r="L131" s="34"/>
      <c r="M131" s="84"/>
      <c r="N131" s="85"/>
      <c r="O131" s="71" t="s">
        <v>148</v>
      </c>
      <c r="P131" s="71"/>
      <c r="Q131" s="136"/>
      <c r="R131" s="282">
        <v>1500000</v>
      </c>
      <c r="S131" s="217"/>
      <c r="T131" s="302">
        <f t="shared" ref="T131:AA131" si="125">T132</f>
        <v>92788000</v>
      </c>
      <c r="U131" s="176"/>
      <c r="V131" s="302">
        <f t="shared" si="125"/>
        <v>92788000</v>
      </c>
      <c r="W131" s="302">
        <f t="shared" si="125"/>
        <v>57333800</v>
      </c>
      <c r="X131" s="302">
        <f t="shared" si="125"/>
        <v>0</v>
      </c>
      <c r="Y131" s="302">
        <f t="shared" si="125"/>
        <v>91634800</v>
      </c>
      <c r="Z131" s="302">
        <f t="shared" si="125"/>
        <v>0</v>
      </c>
      <c r="AA131" s="302">
        <f t="shared" si="125"/>
        <v>91634800</v>
      </c>
      <c r="AB131" s="214">
        <f t="shared" si="102"/>
        <v>0.987571668750269</v>
      </c>
      <c r="AC131" s="216">
        <f t="shared" ref="AC131:AC137" si="126">V131-AA131</f>
        <v>1153200</v>
      </c>
      <c r="AD131" s="1"/>
    </row>
    <row r="132" s="4" customFormat="1" ht="12.75" customHeight="1" spans="1:30">
      <c r="A132" s="240" t="s">
        <v>26</v>
      </c>
      <c r="B132" s="241" t="s">
        <v>27</v>
      </c>
      <c r="C132" s="241" t="s">
        <v>29</v>
      </c>
      <c r="D132" s="510" t="s">
        <v>26</v>
      </c>
      <c r="E132" s="242" t="s">
        <v>56</v>
      </c>
      <c r="F132" s="507" t="s">
        <v>56</v>
      </c>
      <c r="G132" s="234" t="s">
        <v>34</v>
      </c>
      <c r="H132" s="243" t="s">
        <v>35</v>
      </c>
      <c r="I132" s="243" t="s">
        <v>36</v>
      </c>
      <c r="J132" s="242" t="s">
        <v>47</v>
      </c>
      <c r="K132" s="37" t="s">
        <v>47</v>
      </c>
      <c r="L132" s="34"/>
      <c r="M132" s="69"/>
      <c r="N132" s="70"/>
      <c r="O132" s="245" t="s">
        <v>155</v>
      </c>
      <c r="P132" s="245"/>
      <c r="Q132" s="275"/>
      <c r="R132" s="301">
        <f>R134+R139</f>
        <v>55090000</v>
      </c>
      <c r="S132" s="327">
        <f>S134+S139</f>
        <v>0</v>
      </c>
      <c r="T132" s="187">
        <f t="shared" ref="T132:AA132" si="127">SUM(T133:T134)</f>
        <v>92788000</v>
      </c>
      <c r="U132" s="302"/>
      <c r="V132" s="187">
        <f t="shared" si="127"/>
        <v>92788000</v>
      </c>
      <c r="W132" s="187">
        <f t="shared" si="127"/>
        <v>57333800</v>
      </c>
      <c r="X132" s="187">
        <f t="shared" si="127"/>
        <v>0</v>
      </c>
      <c r="Y132" s="187">
        <f t="shared" si="127"/>
        <v>91634800</v>
      </c>
      <c r="Z132" s="187">
        <f t="shared" si="127"/>
        <v>0</v>
      </c>
      <c r="AA132" s="187">
        <f t="shared" si="127"/>
        <v>91634800</v>
      </c>
      <c r="AB132" s="214">
        <f t="shared" si="102"/>
        <v>0.987571668750269</v>
      </c>
      <c r="AC132" s="187">
        <f>SUM(AC133:AC134)</f>
        <v>1153200</v>
      </c>
      <c r="AD132" s="1"/>
    </row>
    <row r="133" s="4" customFormat="1" ht="12.75" customHeight="1" spans="1:30">
      <c r="A133" s="240" t="s">
        <v>26</v>
      </c>
      <c r="B133" s="241" t="s">
        <v>27</v>
      </c>
      <c r="C133" s="241" t="s">
        <v>29</v>
      </c>
      <c r="D133" s="510" t="s">
        <v>26</v>
      </c>
      <c r="E133" s="242" t="s">
        <v>56</v>
      </c>
      <c r="F133" s="507" t="s">
        <v>56</v>
      </c>
      <c r="G133" s="234" t="s">
        <v>34</v>
      </c>
      <c r="H133" s="243" t="s">
        <v>36</v>
      </c>
      <c r="I133" s="243" t="s">
        <v>36</v>
      </c>
      <c r="J133" s="242" t="s">
        <v>29</v>
      </c>
      <c r="K133" s="242"/>
      <c r="L133" s="512" t="s">
        <v>156</v>
      </c>
      <c r="M133" s="69"/>
      <c r="N133" s="70"/>
      <c r="O133" s="245"/>
      <c r="P133" s="245"/>
      <c r="Q133" s="72" t="s">
        <v>157</v>
      </c>
      <c r="R133" s="301"/>
      <c r="S133" s="327"/>
      <c r="T133" s="365">
        <v>32000000</v>
      </c>
      <c r="U133" s="302"/>
      <c r="V133" s="139">
        <f>SUM(S133:U133)</f>
        <v>32000000</v>
      </c>
      <c r="W133" s="187"/>
      <c r="X133" s="284"/>
      <c r="Y133" s="176">
        <f>[1]Realisasi!X133</f>
        <v>31801000</v>
      </c>
      <c r="Z133" s="284"/>
      <c r="AA133" s="204">
        <f>SUM(X133:Z133)</f>
        <v>31801000</v>
      </c>
      <c r="AB133" s="214">
        <f t="shared" si="102"/>
        <v>0.99378125</v>
      </c>
      <c r="AC133" s="216">
        <f t="shared" si="126"/>
        <v>199000</v>
      </c>
      <c r="AD133" s="1"/>
    </row>
    <row r="134" s="1" customFormat="1" ht="27.6" spans="1:29">
      <c r="A134" s="240" t="s">
        <v>26</v>
      </c>
      <c r="B134" s="241" t="s">
        <v>27</v>
      </c>
      <c r="C134" s="241" t="s">
        <v>29</v>
      </c>
      <c r="D134" s="510" t="s">
        <v>26</v>
      </c>
      <c r="E134" s="242" t="s">
        <v>56</v>
      </c>
      <c r="F134" s="507" t="s">
        <v>56</v>
      </c>
      <c r="G134" s="234" t="s">
        <v>34</v>
      </c>
      <c r="H134" s="243" t="s">
        <v>35</v>
      </c>
      <c r="I134" s="243" t="s">
        <v>36</v>
      </c>
      <c r="J134" s="242" t="s">
        <v>47</v>
      </c>
      <c r="K134" s="242" t="s">
        <v>47</v>
      </c>
      <c r="L134" s="512" t="s">
        <v>95</v>
      </c>
      <c r="M134" s="69"/>
      <c r="N134" s="70"/>
      <c r="O134" s="70"/>
      <c r="P134" s="70"/>
      <c r="Q134" s="188" t="s">
        <v>158</v>
      </c>
      <c r="R134" s="301">
        <f>SUM(R135:R138)</f>
        <v>25090000</v>
      </c>
      <c r="S134" s="327"/>
      <c r="T134" s="366">
        <v>60788000</v>
      </c>
      <c r="U134" s="180"/>
      <c r="V134" s="139">
        <f>SUM(S134:U134)</f>
        <v>60788000</v>
      </c>
      <c r="W134" s="140">
        <f>[1]Realisasi!U134</f>
        <v>57333800</v>
      </c>
      <c r="X134" s="302"/>
      <c r="Y134" s="176">
        <f>[1]Realisasi!X134</f>
        <v>59833800</v>
      </c>
      <c r="Z134" s="302"/>
      <c r="AA134" s="204">
        <f>SUM(X134:Z134)</f>
        <v>59833800</v>
      </c>
      <c r="AB134" s="214">
        <f t="shared" si="102"/>
        <v>0.984302822925577</v>
      </c>
      <c r="AC134" s="216">
        <f t="shared" si="126"/>
        <v>954200</v>
      </c>
    </row>
    <row r="135" s="1" customFormat="1" ht="12.75" customHeight="1" spans="1:29">
      <c r="A135" s="233"/>
      <c r="B135" s="234"/>
      <c r="C135" s="234"/>
      <c r="D135" s="234"/>
      <c r="E135" s="234"/>
      <c r="F135" s="235"/>
      <c r="G135" s="234"/>
      <c r="H135" s="40"/>
      <c r="I135" s="40"/>
      <c r="J135" s="41"/>
      <c r="K135" s="41"/>
      <c r="L135" s="40"/>
      <c r="M135" s="273"/>
      <c r="N135" s="256"/>
      <c r="O135" s="250"/>
      <c r="P135" s="256"/>
      <c r="Q135" s="141"/>
      <c r="R135" s="282">
        <v>1500000</v>
      </c>
      <c r="S135" s="298"/>
      <c r="T135" s="162"/>
      <c r="U135" s="302"/>
      <c r="V135" s="162"/>
      <c r="W135" s="302"/>
      <c r="X135" s="302"/>
      <c r="Y135" s="302"/>
      <c r="Z135" s="302"/>
      <c r="AA135" s="327"/>
      <c r="AB135" s="336"/>
      <c r="AC135" s="216">
        <f t="shared" si="126"/>
        <v>0</v>
      </c>
    </row>
    <row r="136" s="4" customFormat="1" ht="12.75" customHeight="1" spans="1:30">
      <c r="A136" s="22" t="s">
        <v>26</v>
      </c>
      <c r="B136" s="23" t="s">
        <v>27</v>
      </c>
      <c r="C136" s="23" t="s">
        <v>36</v>
      </c>
      <c r="D136" s="23"/>
      <c r="E136" s="23"/>
      <c r="F136" s="24"/>
      <c r="G136" s="24"/>
      <c r="H136" s="24"/>
      <c r="I136" s="24"/>
      <c r="J136" s="24"/>
      <c r="K136" s="24"/>
      <c r="L136" s="24"/>
      <c r="M136" s="63" t="s">
        <v>159</v>
      </c>
      <c r="N136" s="64"/>
      <c r="O136" s="64"/>
      <c r="P136" s="64"/>
      <c r="Q136" s="126"/>
      <c r="R136" s="367">
        <v>10000000</v>
      </c>
      <c r="S136" s="324">
        <f t="shared" ref="S136:AA136" si="128">S138+S149</f>
        <v>6540000</v>
      </c>
      <c r="T136" s="324">
        <f t="shared" si="128"/>
        <v>394627273</v>
      </c>
      <c r="U136" s="324">
        <f t="shared" si="128"/>
        <v>3300000</v>
      </c>
      <c r="V136" s="324">
        <f t="shared" si="128"/>
        <v>404467273</v>
      </c>
      <c r="W136" s="324">
        <f t="shared" si="128"/>
        <v>367847455</v>
      </c>
      <c r="X136" s="324">
        <f t="shared" si="128"/>
        <v>6540000</v>
      </c>
      <c r="Y136" s="324">
        <f t="shared" si="128"/>
        <v>377590655</v>
      </c>
      <c r="Z136" s="324">
        <f t="shared" si="128"/>
        <v>2910000</v>
      </c>
      <c r="AA136" s="324">
        <f t="shared" si="128"/>
        <v>387040655</v>
      </c>
      <c r="AB136" s="342">
        <f t="shared" ref="AB136:AB143" si="129">AA136/V136</f>
        <v>0.956914640161752</v>
      </c>
      <c r="AC136" s="347">
        <f t="shared" si="126"/>
        <v>17426618</v>
      </c>
      <c r="AD136" s="1"/>
    </row>
    <row r="137" s="4" customFormat="1" ht="12.75" customHeight="1" spans="1:30">
      <c r="A137" s="351"/>
      <c r="B137" s="229"/>
      <c r="C137" s="229"/>
      <c r="D137" s="229"/>
      <c r="E137" s="229"/>
      <c r="F137" s="227"/>
      <c r="G137" s="229"/>
      <c r="H137" s="46"/>
      <c r="I137" s="46"/>
      <c r="J137" s="79"/>
      <c r="K137" s="79"/>
      <c r="L137" s="46"/>
      <c r="M137" s="88"/>
      <c r="N137" s="89"/>
      <c r="O137" s="357"/>
      <c r="P137" s="357"/>
      <c r="Q137" s="167"/>
      <c r="R137" s="368">
        <v>8760000</v>
      </c>
      <c r="S137" s="369"/>
      <c r="T137" s="370"/>
      <c r="U137" s="132"/>
      <c r="V137" s="370"/>
      <c r="W137" s="370"/>
      <c r="X137" s="370"/>
      <c r="Y137" s="370"/>
      <c r="Z137" s="370"/>
      <c r="AA137" s="370"/>
      <c r="AB137" s="338"/>
      <c r="AC137" s="348">
        <f t="shared" si="126"/>
        <v>0</v>
      </c>
      <c r="AD137" s="1"/>
    </row>
    <row r="138" s="4" customFormat="1" ht="12.75" customHeight="1" spans="1:30">
      <c r="A138" s="230" t="s">
        <v>26</v>
      </c>
      <c r="B138" s="231" t="s">
        <v>27</v>
      </c>
      <c r="C138" s="231" t="s">
        <v>36</v>
      </c>
      <c r="D138" s="508" t="s">
        <v>26</v>
      </c>
      <c r="E138" s="232" t="s">
        <v>29</v>
      </c>
      <c r="F138" s="227"/>
      <c r="G138" s="229"/>
      <c r="H138" s="34"/>
      <c r="I138" s="34"/>
      <c r="J138" s="37"/>
      <c r="K138" s="37"/>
      <c r="L138" s="34"/>
      <c r="M138" s="69"/>
      <c r="N138" s="70" t="s">
        <v>160</v>
      </c>
      <c r="O138" s="70"/>
      <c r="P138" s="70"/>
      <c r="Q138" s="138"/>
      <c r="R138" s="282">
        <v>4830000</v>
      </c>
      <c r="S138" s="187"/>
      <c r="T138" s="187">
        <f t="shared" ref="T138:AA138" si="130">T139</f>
        <v>3753000</v>
      </c>
      <c r="U138" s="180">
        <f t="shared" si="130"/>
        <v>3300000</v>
      </c>
      <c r="V138" s="187">
        <f t="shared" si="130"/>
        <v>7053000</v>
      </c>
      <c r="W138" s="187">
        <f t="shared" si="130"/>
        <v>6255000</v>
      </c>
      <c r="X138" s="187">
        <f t="shared" si="130"/>
        <v>0</v>
      </c>
      <c r="Y138" s="187">
        <f t="shared" si="130"/>
        <v>3345000</v>
      </c>
      <c r="Z138" s="187">
        <f t="shared" si="130"/>
        <v>2910000</v>
      </c>
      <c r="AA138" s="187">
        <f t="shared" si="130"/>
        <v>6255000</v>
      </c>
      <c r="AB138" s="214">
        <f t="shared" si="129"/>
        <v>0.886856656741812</v>
      </c>
      <c r="AC138" s="413">
        <f t="shared" ref="AC138:AC141" si="131">AC139</f>
        <v>408000</v>
      </c>
      <c r="AD138" s="1"/>
    </row>
    <row r="139" s="4" customFormat="1" ht="30" customHeight="1" spans="1:30">
      <c r="A139" s="240" t="s">
        <v>26</v>
      </c>
      <c r="B139" s="241" t="s">
        <v>27</v>
      </c>
      <c r="C139" s="241" t="s">
        <v>36</v>
      </c>
      <c r="D139" s="510" t="s">
        <v>26</v>
      </c>
      <c r="E139" s="242" t="s">
        <v>29</v>
      </c>
      <c r="F139" s="506" t="s">
        <v>36</v>
      </c>
      <c r="G139" s="229"/>
      <c r="H139" s="34"/>
      <c r="I139" s="34"/>
      <c r="J139" s="37"/>
      <c r="K139" s="37"/>
      <c r="L139" s="34"/>
      <c r="M139" s="69"/>
      <c r="N139" s="70"/>
      <c r="O139" s="71" t="s">
        <v>161</v>
      </c>
      <c r="P139" s="71"/>
      <c r="Q139" s="136"/>
      <c r="R139" s="346">
        <f t="shared" ref="R139:T139" si="132">R140</f>
        <v>30000000</v>
      </c>
      <c r="S139" s="313">
        <f t="shared" si="132"/>
        <v>0</v>
      </c>
      <c r="T139" s="284">
        <f t="shared" si="132"/>
        <v>3753000</v>
      </c>
      <c r="U139" s="187">
        <f>U145</f>
        <v>3300000</v>
      </c>
      <c r="V139" s="284">
        <f t="shared" ref="V139:AA139" si="133">V140+V145</f>
        <v>7053000</v>
      </c>
      <c r="W139" s="284">
        <f t="shared" si="133"/>
        <v>6255000</v>
      </c>
      <c r="X139" s="284">
        <f t="shared" si="133"/>
        <v>0</v>
      </c>
      <c r="Y139" s="284">
        <f t="shared" si="133"/>
        <v>3345000</v>
      </c>
      <c r="Z139" s="284">
        <f t="shared" si="133"/>
        <v>2910000</v>
      </c>
      <c r="AA139" s="284">
        <f t="shared" si="133"/>
        <v>6255000</v>
      </c>
      <c r="AB139" s="214">
        <f t="shared" si="129"/>
        <v>0.886856656741812</v>
      </c>
      <c r="AC139" s="414">
        <f t="shared" si="131"/>
        <v>408000</v>
      </c>
      <c r="AD139" s="1"/>
    </row>
    <row r="140" s="1" customFormat="1" spans="1:29">
      <c r="A140" s="240" t="s">
        <v>26</v>
      </c>
      <c r="B140" s="241" t="s">
        <v>27</v>
      </c>
      <c r="C140" s="241" t="s">
        <v>36</v>
      </c>
      <c r="D140" s="510" t="s">
        <v>26</v>
      </c>
      <c r="E140" s="242" t="s">
        <v>29</v>
      </c>
      <c r="F140" s="506" t="s">
        <v>36</v>
      </c>
      <c r="G140" s="507" t="s">
        <v>34</v>
      </c>
      <c r="H140" s="503" t="s">
        <v>35</v>
      </c>
      <c r="I140" s="34" t="s">
        <v>36</v>
      </c>
      <c r="J140" s="37"/>
      <c r="K140" s="37"/>
      <c r="L140" s="34"/>
      <c r="M140" s="84"/>
      <c r="N140" s="85"/>
      <c r="O140" s="70" t="s">
        <v>37</v>
      </c>
      <c r="P140" s="85"/>
      <c r="Q140" s="141"/>
      <c r="R140" s="371">
        <v>30000000</v>
      </c>
      <c r="S140" s="217"/>
      <c r="T140" s="284">
        <f t="shared" ref="T140:AA140" si="134">T141</f>
        <v>3753000</v>
      </c>
      <c r="U140" s="180"/>
      <c r="V140" s="284">
        <f t="shared" si="134"/>
        <v>3753000</v>
      </c>
      <c r="W140" s="284">
        <f t="shared" si="134"/>
        <v>3345000</v>
      </c>
      <c r="X140" s="284">
        <f t="shared" si="134"/>
        <v>0</v>
      </c>
      <c r="Y140" s="284">
        <f t="shared" si="134"/>
        <v>3345000</v>
      </c>
      <c r="Z140" s="284">
        <f t="shared" si="134"/>
        <v>0</v>
      </c>
      <c r="AA140" s="284">
        <f t="shared" si="134"/>
        <v>3345000</v>
      </c>
      <c r="AB140" s="214">
        <f t="shared" si="129"/>
        <v>0.891286970423661</v>
      </c>
      <c r="AC140" s="414">
        <f t="shared" si="131"/>
        <v>408000</v>
      </c>
    </row>
    <row r="141" s="1" customFormat="1" ht="14.55" spans="1:29">
      <c r="A141" s="240" t="s">
        <v>26</v>
      </c>
      <c r="B141" s="241" t="s">
        <v>27</v>
      </c>
      <c r="C141" s="241" t="s">
        <v>36</v>
      </c>
      <c r="D141" s="510" t="s">
        <v>26</v>
      </c>
      <c r="E141" s="242" t="s">
        <v>29</v>
      </c>
      <c r="F141" s="506" t="s">
        <v>36</v>
      </c>
      <c r="G141" s="507" t="s">
        <v>34</v>
      </c>
      <c r="H141" s="503" t="s">
        <v>35</v>
      </c>
      <c r="I141" s="34" t="s">
        <v>36</v>
      </c>
      <c r="J141" s="37" t="s">
        <v>29</v>
      </c>
      <c r="K141" s="37"/>
      <c r="L141" s="34"/>
      <c r="M141" s="69"/>
      <c r="N141" s="70"/>
      <c r="O141" s="70" t="s">
        <v>141</v>
      </c>
      <c r="P141" s="70"/>
      <c r="Q141" s="138"/>
      <c r="R141" s="372"/>
      <c r="S141" s="315"/>
      <c r="T141" s="284">
        <f t="shared" ref="T141:AA141" si="135">T142</f>
        <v>3753000</v>
      </c>
      <c r="U141" s="373"/>
      <c r="V141" s="284">
        <f t="shared" si="135"/>
        <v>3753000</v>
      </c>
      <c r="W141" s="284">
        <f t="shared" si="135"/>
        <v>3345000</v>
      </c>
      <c r="X141" s="284">
        <f t="shared" si="135"/>
        <v>0</v>
      </c>
      <c r="Y141" s="284">
        <f t="shared" si="135"/>
        <v>3345000</v>
      </c>
      <c r="Z141" s="284">
        <f t="shared" si="135"/>
        <v>0</v>
      </c>
      <c r="AA141" s="284">
        <f t="shared" si="135"/>
        <v>3345000</v>
      </c>
      <c r="AB141" s="214">
        <f t="shared" si="129"/>
        <v>0.891286970423661</v>
      </c>
      <c r="AC141" s="414">
        <f t="shared" si="131"/>
        <v>408000</v>
      </c>
    </row>
    <row r="142" s="4" customFormat="1" ht="22.5" customHeight="1" spans="1:30">
      <c r="A142" s="240" t="s">
        <v>26</v>
      </c>
      <c r="B142" s="241" t="s">
        <v>27</v>
      </c>
      <c r="C142" s="241" t="s">
        <v>36</v>
      </c>
      <c r="D142" s="510" t="s">
        <v>26</v>
      </c>
      <c r="E142" s="242" t="s">
        <v>29</v>
      </c>
      <c r="F142" s="506" t="s">
        <v>36</v>
      </c>
      <c r="G142" s="507" t="s">
        <v>34</v>
      </c>
      <c r="H142" s="503" t="s">
        <v>35</v>
      </c>
      <c r="I142" s="34" t="s">
        <v>36</v>
      </c>
      <c r="J142" s="37" t="s">
        <v>29</v>
      </c>
      <c r="K142" s="37" t="s">
        <v>29</v>
      </c>
      <c r="L142" s="34"/>
      <c r="M142" s="69"/>
      <c r="N142" s="70"/>
      <c r="O142" s="70" t="s">
        <v>142</v>
      </c>
      <c r="P142" s="70"/>
      <c r="Q142" s="134"/>
      <c r="R142" s="374">
        <f>R144</f>
        <v>872341400</v>
      </c>
      <c r="S142" s="375">
        <f>S144</f>
        <v>0</v>
      </c>
      <c r="T142" s="284">
        <f t="shared" ref="T142:AA142" si="136">SUM(T143:T144)</f>
        <v>3753000</v>
      </c>
      <c r="U142" s="376"/>
      <c r="V142" s="284">
        <f t="shared" si="136"/>
        <v>3753000</v>
      </c>
      <c r="W142" s="284">
        <f t="shared" si="136"/>
        <v>3345000</v>
      </c>
      <c r="X142" s="284">
        <f t="shared" si="136"/>
        <v>0</v>
      </c>
      <c r="Y142" s="284">
        <f t="shared" si="136"/>
        <v>3345000</v>
      </c>
      <c r="Z142" s="284">
        <f t="shared" si="136"/>
        <v>0</v>
      </c>
      <c r="AA142" s="284">
        <f t="shared" si="136"/>
        <v>3345000</v>
      </c>
      <c r="AB142" s="214">
        <f t="shared" si="129"/>
        <v>0.891286970423661</v>
      </c>
      <c r="AC142" s="414">
        <f>SUM(AC143:AC144)</f>
        <v>408000</v>
      </c>
      <c r="AD142" s="1"/>
    </row>
    <row r="143" s="4" customFormat="1" ht="12.75" customHeight="1" spans="1:30">
      <c r="A143" s="240" t="s">
        <v>26</v>
      </c>
      <c r="B143" s="241" t="s">
        <v>27</v>
      </c>
      <c r="C143" s="241" t="s">
        <v>36</v>
      </c>
      <c r="D143" s="510" t="s">
        <v>26</v>
      </c>
      <c r="E143" s="242" t="s">
        <v>29</v>
      </c>
      <c r="F143" s="506" t="s">
        <v>36</v>
      </c>
      <c r="G143" s="507" t="s">
        <v>34</v>
      </c>
      <c r="H143" s="502" t="s">
        <v>35</v>
      </c>
      <c r="I143" s="37" t="s">
        <v>36</v>
      </c>
      <c r="J143" s="37" t="s">
        <v>29</v>
      </c>
      <c r="K143" s="37" t="s">
        <v>29</v>
      </c>
      <c r="L143" s="502" t="s">
        <v>85</v>
      </c>
      <c r="M143" s="84"/>
      <c r="N143" s="85"/>
      <c r="O143" s="85"/>
      <c r="P143" s="85"/>
      <c r="Q143" s="188" t="s">
        <v>162</v>
      </c>
      <c r="R143" s="377"/>
      <c r="S143" s="378"/>
      <c r="T143" s="340">
        <v>3753000</v>
      </c>
      <c r="U143" s="370"/>
      <c r="V143" s="139">
        <f t="shared" ref="V143:V148" si="137">SUM(S143:U143)</f>
        <v>3753000</v>
      </c>
      <c r="W143" s="140">
        <f>[1]Realisasi!U143</f>
        <v>3345000</v>
      </c>
      <c r="X143" s="370"/>
      <c r="Y143" s="176">
        <f>[1]Realisasi!X143</f>
        <v>3345000</v>
      </c>
      <c r="Z143" s="340">
        <v>0</v>
      </c>
      <c r="AA143" s="204">
        <f>SUM(X143:Z143)</f>
        <v>3345000</v>
      </c>
      <c r="AB143" s="214">
        <f t="shared" si="129"/>
        <v>0.891286970423661</v>
      </c>
      <c r="AC143" s="216">
        <f t="shared" ref="AC143:AC148" si="138">V143-AA143</f>
        <v>408000</v>
      </c>
      <c r="AD143" s="1"/>
    </row>
    <row r="144" s="4" customFormat="1" ht="12.75" customHeight="1" spans="1:30">
      <c r="A144" s="240" t="s">
        <v>26</v>
      </c>
      <c r="B144" s="241" t="s">
        <v>27</v>
      </c>
      <c r="C144" s="241" t="s">
        <v>36</v>
      </c>
      <c r="D144" s="510" t="s">
        <v>26</v>
      </c>
      <c r="E144" s="242" t="s">
        <v>29</v>
      </c>
      <c r="F144" s="506" t="s">
        <v>36</v>
      </c>
      <c r="G144" s="507" t="s">
        <v>34</v>
      </c>
      <c r="H144" s="502" t="s">
        <v>35</v>
      </c>
      <c r="I144" s="37" t="s">
        <v>36</v>
      </c>
      <c r="J144" s="37" t="s">
        <v>29</v>
      </c>
      <c r="K144" s="37" t="s">
        <v>29</v>
      </c>
      <c r="L144" s="502" t="s">
        <v>89</v>
      </c>
      <c r="M144" s="84"/>
      <c r="N144" s="85"/>
      <c r="O144" s="85"/>
      <c r="P144" s="85"/>
      <c r="Q144" s="141" t="s">
        <v>90</v>
      </c>
      <c r="R144" s="346">
        <f>R149</f>
        <v>872341400</v>
      </c>
      <c r="S144" s="313"/>
      <c r="T144" s="340">
        <v>0</v>
      </c>
      <c r="U144" s="187"/>
      <c r="V144" s="139">
        <f t="shared" si="137"/>
        <v>0</v>
      </c>
      <c r="W144" s="140">
        <f>[1]Realisasi!U144</f>
        <v>0</v>
      </c>
      <c r="X144" s="187"/>
      <c r="Y144" s="302"/>
      <c r="Z144" s="187">
        <f>Z149</f>
        <v>0</v>
      </c>
      <c r="AA144" s="313"/>
      <c r="AB144" s="214"/>
      <c r="AC144" s="216">
        <f t="shared" si="138"/>
        <v>0</v>
      </c>
      <c r="AD144" s="1"/>
    </row>
    <row r="145" s="4" customFormat="1" ht="12.75" customHeight="1" spans="1:30">
      <c r="A145" s="240" t="s">
        <v>26</v>
      </c>
      <c r="B145" s="241" t="s">
        <v>27</v>
      </c>
      <c r="C145" s="241" t="s">
        <v>36</v>
      </c>
      <c r="D145" s="510" t="s">
        <v>26</v>
      </c>
      <c r="E145" s="242" t="s">
        <v>29</v>
      </c>
      <c r="F145" s="512" t="s">
        <v>72</v>
      </c>
      <c r="G145" s="242"/>
      <c r="H145" s="34"/>
      <c r="I145" s="34"/>
      <c r="J145" s="37"/>
      <c r="K145" s="37"/>
      <c r="L145" s="34"/>
      <c r="M145" s="84"/>
      <c r="N145" s="70" t="s">
        <v>102</v>
      </c>
      <c r="O145" s="70"/>
      <c r="P145" s="70"/>
      <c r="Q145" s="85"/>
      <c r="R145" s="372"/>
      <c r="S145" s="379"/>
      <c r="T145" s="340"/>
      <c r="U145" s="380">
        <f t="shared" ref="U145:AA145" si="139">U146</f>
        <v>3300000</v>
      </c>
      <c r="V145" s="380">
        <f t="shared" si="139"/>
        <v>3300000</v>
      </c>
      <c r="W145" s="380">
        <f t="shared" si="139"/>
        <v>2910000</v>
      </c>
      <c r="X145" s="380">
        <f t="shared" si="139"/>
        <v>0</v>
      </c>
      <c r="Y145" s="380">
        <f t="shared" si="139"/>
        <v>0</v>
      </c>
      <c r="Z145" s="380">
        <f t="shared" si="139"/>
        <v>2910000</v>
      </c>
      <c r="AA145" s="380">
        <f t="shared" si="139"/>
        <v>2910000</v>
      </c>
      <c r="AB145" s="214">
        <f t="shared" ref="AB145:AB168" si="140">AA145/V145</f>
        <v>0.881818181818182</v>
      </c>
      <c r="AC145" s="380">
        <f t="shared" ref="AC145:AC147" si="141">AC146</f>
        <v>390000</v>
      </c>
      <c r="AD145" s="1"/>
    </row>
    <row r="146" s="4" customFormat="1" ht="12.75" customHeight="1" spans="1:30">
      <c r="A146" s="240" t="s">
        <v>26</v>
      </c>
      <c r="B146" s="241" t="s">
        <v>27</v>
      </c>
      <c r="C146" s="241" t="s">
        <v>36</v>
      </c>
      <c r="D146" s="510" t="s">
        <v>26</v>
      </c>
      <c r="E146" s="242" t="s">
        <v>29</v>
      </c>
      <c r="F146" s="506" t="s">
        <v>72</v>
      </c>
      <c r="G146" s="507" t="s">
        <v>34</v>
      </c>
      <c r="H146" s="503" t="s">
        <v>35</v>
      </c>
      <c r="I146" s="34" t="s">
        <v>29</v>
      </c>
      <c r="J146" s="37"/>
      <c r="K146" s="37"/>
      <c r="L146" s="34"/>
      <c r="M146" s="84"/>
      <c r="N146" s="70" t="s">
        <v>103</v>
      </c>
      <c r="O146" s="70"/>
      <c r="P146" s="70"/>
      <c r="Q146" s="85"/>
      <c r="R146" s="372"/>
      <c r="S146" s="379"/>
      <c r="T146" s="340"/>
      <c r="U146" s="380">
        <f t="shared" ref="U146:AA146" si="142">U147</f>
        <v>3300000</v>
      </c>
      <c r="V146" s="380">
        <f t="shared" si="142"/>
        <v>3300000</v>
      </c>
      <c r="W146" s="380">
        <f t="shared" si="142"/>
        <v>2910000</v>
      </c>
      <c r="X146" s="380">
        <f t="shared" si="142"/>
        <v>0</v>
      </c>
      <c r="Y146" s="380">
        <f t="shared" si="142"/>
        <v>0</v>
      </c>
      <c r="Z146" s="380">
        <f t="shared" si="142"/>
        <v>2910000</v>
      </c>
      <c r="AA146" s="380">
        <f t="shared" si="142"/>
        <v>2910000</v>
      </c>
      <c r="AB146" s="214">
        <f t="shared" si="140"/>
        <v>0.881818181818182</v>
      </c>
      <c r="AC146" s="380">
        <f t="shared" si="141"/>
        <v>390000</v>
      </c>
      <c r="AD146" s="1"/>
    </row>
    <row r="147" s="4" customFormat="1" ht="12.75" customHeight="1" spans="1:30">
      <c r="A147" s="240" t="s">
        <v>26</v>
      </c>
      <c r="B147" s="241" t="s">
        <v>27</v>
      </c>
      <c r="C147" s="241" t="s">
        <v>36</v>
      </c>
      <c r="D147" s="510" t="s">
        <v>26</v>
      </c>
      <c r="E147" s="242" t="s">
        <v>29</v>
      </c>
      <c r="F147" s="506" t="s">
        <v>72</v>
      </c>
      <c r="G147" s="507" t="s">
        <v>34</v>
      </c>
      <c r="H147" s="503" t="s">
        <v>35</v>
      </c>
      <c r="I147" s="34" t="s">
        <v>29</v>
      </c>
      <c r="J147" s="37" t="s">
        <v>47</v>
      </c>
      <c r="K147" s="37" t="s">
        <v>52</v>
      </c>
      <c r="L147" s="34"/>
      <c r="M147" s="84"/>
      <c r="N147" s="70"/>
      <c r="O147" s="70" t="s">
        <v>112</v>
      </c>
      <c r="P147" s="256"/>
      <c r="Q147" s="85"/>
      <c r="R147" s="372"/>
      <c r="S147" s="379"/>
      <c r="T147" s="340"/>
      <c r="U147" s="380">
        <f t="shared" ref="U147:AA147" si="143">U148</f>
        <v>3300000</v>
      </c>
      <c r="V147" s="380">
        <f t="shared" si="143"/>
        <v>3300000</v>
      </c>
      <c r="W147" s="380">
        <f t="shared" si="143"/>
        <v>2910000</v>
      </c>
      <c r="X147" s="380">
        <f t="shared" si="143"/>
        <v>0</v>
      </c>
      <c r="Y147" s="380">
        <f t="shared" si="143"/>
        <v>0</v>
      </c>
      <c r="Z147" s="380">
        <f t="shared" si="143"/>
        <v>2910000</v>
      </c>
      <c r="AA147" s="380">
        <f t="shared" si="143"/>
        <v>2910000</v>
      </c>
      <c r="AB147" s="214">
        <f t="shared" si="140"/>
        <v>0.881818181818182</v>
      </c>
      <c r="AC147" s="380">
        <f t="shared" si="141"/>
        <v>390000</v>
      </c>
      <c r="AD147" s="1"/>
    </row>
    <row r="148" s="4" customFormat="1" ht="12.75" customHeight="1" spans="1:30">
      <c r="A148" s="240" t="s">
        <v>26</v>
      </c>
      <c r="B148" s="241" t="s">
        <v>27</v>
      </c>
      <c r="C148" s="241" t="s">
        <v>36</v>
      </c>
      <c r="D148" s="510" t="s">
        <v>26</v>
      </c>
      <c r="E148" s="242" t="s">
        <v>29</v>
      </c>
      <c r="F148" s="507" t="s">
        <v>72</v>
      </c>
      <c r="G148" s="507" t="s">
        <v>34</v>
      </c>
      <c r="H148" s="502" t="s">
        <v>35</v>
      </c>
      <c r="I148" s="37" t="s">
        <v>29</v>
      </c>
      <c r="J148" s="37" t="s">
        <v>47</v>
      </c>
      <c r="K148" s="37" t="s">
        <v>52</v>
      </c>
      <c r="L148" s="37" t="s">
        <v>100</v>
      </c>
      <c r="M148" s="84"/>
      <c r="N148" s="70"/>
      <c r="O148" s="70"/>
      <c r="P148" s="74" t="s">
        <v>163</v>
      </c>
      <c r="Q148" s="85"/>
      <c r="R148" s="372"/>
      <c r="S148" s="379"/>
      <c r="T148" s="340"/>
      <c r="U148" s="381">
        <v>3300000</v>
      </c>
      <c r="V148" s="139">
        <f t="shared" si="137"/>
        <v>3300000</v>
      </c>
      <c r="W148" s="140">
        <f>[1]Realisasi!U148</f>
        <v>2910000</v>
      </c>
      <c r="X148" s="284"/>
      <c r="Y148" s="328"/>
      <c r="Z148" s="340">
        <f>[1]Realisasi!X148</f>
        <v>2910000</v>
      </c>
      <c r="AA148" s="204">
        <f>SUM(X148:Z148)</f>
        <v>2910000</v>
      </c>
      <c r="AB148" s="214">
        <f t="shared" si="140"/>
        <v>0.881818181818182</v>
      </c>
      <c r="AC148" s="216">
        <f t="shared" si="138"/>
        <v>390000</v>
      </c>
      <c r="AD148" s="1"/>
    </row>
    <row r="149" s="4" customFormat="1" ht="12.75" customHeight="1" spans="1:30">
      <c r="A149" s="240" t="s">
        <v>26</v>
      </c>
      <c r="B149" s="241" t="s">
        <v>27</v>
      </c>
      <c r="C149" s="241" t="s">
        <v>36</v>
      </c>
      <c r="D149" s="510" t="s">
        <v>26</v>
      </c>
      <c r="E149" s="242" t="s">
        <v>29</v>
      </c>
      <c r="F149" s="506" t="s">
        <v>72</v>
      </c>
      <c r="G149" s="229"/>
      <c r="H149" s="34"/>
      <c r="I149" s="34"/>
      <c r="J149" s="37"/>
      <c r="K149" s="37"/>
      <c r="L149" s="34"/>
      <c r="M149" s="69"/>
      <c r="N149" s="70"/>
      <c r="O149" s="71" t="s">
        <v>164</v>
      </c>
      <c r="P149" s="71"/>
      <c r="Q149" s="136"/>
      <c r="R149" s="372">
        <f>R153+R186</f>
        <v>872341400</v>
      </c>
      <c r="S149" s="284">
        <f>S150</f>
        <v>6540000</v>
      </c>
      <c r="T149" s="284">
        <f>T153</f>
        <v>390874273</v>
      </c>
      <c r="U149" s="284"/>
      <c r="V149" s="284">
        <f t="shared" ref="V149:AA149" si="144">V150+V153</f>
        <v>397414273</v>
      </c>
      <c r="W149" s="284">
        <f t="shared" si="144"/>
        <v>361592455</v>
      </c>
      <c r="X149" s="284">
        <f t="shared" si="144"/>
        <v>6540000</v>
      </c>
      <c r="Y149" s="284">
        <f t="shared" si="144"/>
        <v>374245655</v>
      </c>
      <c r="Z149" s="284">
        <f t="shared" si="144"/>
        <v>0</v>
      </c>
      <c r="AA149" s="284">
        <f t="shared" si="144"/>
        <v>380785655</v>
      </c>
      <c r="AB149" s="214">
        <f t="shared" si="140"/>
        <v>0.958157974864682</v>
      </c>
      <c r="AC149" s="284">
        <f>AC150+AC153</f>
        <v>16628618</v>
      </c>
      <c r="AD149" s="1"/>
    </row>
    <row r="150" s="4" customFormat="1" ht="12.75" customHeight="1" spans="1:30">
      <c r="A150" s="240" t="s">
        <v>26</v>
      </c>
      <c r="B150" s="241" t="s">
        <v>27</v>
      </c>
      <c r="C150" s="241" t="s">
        <v>36</v>
      </c>
      <c r="D150" s="510" t="s">
        <v>26</v>
      </c>
      <c r="E150" s="242" t="s">
        <v>29</v>
      </c>
      <c r="F150" s="506" t="s">
        <v>72</v>
      </c>
      <c r="G150" s="507" t="s">
        <v>34</v>
      </c>
      <c r="H150" s="503" t="s">
        <v>35</v>
      </c>
      <c r="I150" s="34" t="s">
        <v>29</v>
      </c>
      <c r="J150" s="37"/>
      <c r="K150" s="37"/>
      <c r="L150" s="34"/>
      <c r="M150" s="69"/>
      <c r="N150" s="70"/>
      <c r="O150" s="71" t="s">
        <v>42</v>
      </c>
      <c r="P150" s="71"/>
      <c r="Q150" s="382"/>
      <c r="R150" s="372"/>
      <c r="S150" s="383">
        <f t="shared" ref="S150:AA150" si="145">S151</f>
        <v>6540000</v>
      </c>
      <c r="T150" s="383">
        <f t="shared" si="145"/>
        <v>0</v>
      </c>
      <c r="U150" s="383">
        <f t="shared" si="145"/>
        <v>0</v>
      </c>
      <c r="V150" s="383">
        <f t="shared" si="145"/>
        <v>6540000</v>
      </c>
      <c r="W150" s="383">
        <f t="shared" si="145"/>
        <v>0</v>
      </c>
      <c r="X150" s="383">
        <f t="shared" si="145"/>
        <v>6540000</v>
      </c>
      <c r="Y150" s="383">
        <f t="shared" si="145"/>
        <v>0</v>
      </c>
      <c r="Z150" s="383">
        <f t="shared" si="145"/>
        <v>0</v>
      </c>
      <c r="AA150" s="383">
        <f t="shared" si="145"/>
        <v>6540000</v>
      </c>
      <c r="AB150" s="214">
        <f t="shared" si="140"/>
        <v>1</v>
      </c>
      <c r="AC150" s="383">
        <f t="shared" ref="AC150:AC154" si="146">AC151</f>
        <v>0</v>
      </c>
      <c r="AD150" s="1"/>
    </row>
    <row r="151" s="4" customFormat="1" ht="12.75" customHeight="1" spans="1:30">
      <c r="A151" s="240" t="s">
        <v>26</v>
      </c>
      <c r="B151" s="241" t="s">
        <v>27</v>
      </c>
      <c r="C151" s="241" t="s">
        <v>36</v>
      </c>
      <c r="D151" s="510" t="s">
        <v>26</v>
      </c>
      <c r="E151" s="242" t="s">
        <v>29</v>
      </c>
      <c r="F151" s="506" t="s">
        <v>72</v>
      </c>
      <c r="G151" s="507" t="s">
        <v>34</v>
      </c>
      <c r="H151" s="503" t="s">
        <v>35</v>
      </c>
      <c r="I151" s="34" t="s">
        <v>29</v>
      </c>
      <c r="J151" s="37" t="s">
        <v>47</v>
      </c>
      <c r="K151" s="37" t="s">
        <v>52</v>
      </c>
      <c r="L151" s="34"/>
      <c r="M151" s="69"/>
      <c r="N151" s="70"/>
      <c r="O151" s="71"/>
      <c r="P151" s="71" t="s">
        <v>165</v>
      </c>
      <c r="Q151" s="382"/>
      <c r="R151" s="372"/>
      <c r="S151" s="383">
        <f t="shared" ref="S151:AA151" si="147">S152</f>
        <v>6540000</v>
      </c>
      <c r="T151" s="383">
        <f t="shared" si="147"/>
        <v>0</v>
      </c>
      <c r="U151" s="383">
        <f t="shared" si="147"/>
        <v>0</v>
      </c>
      <c r="V151" s="383">
        <f t="shared" si="147"/>
        <v>6540000</v>
      </c>
      <c r="W151" s="383">
        <f t="shared" si="147"/>
        <v>0</v>
      </c>
      <c r="X151" s="383">
        <f t="shared" si="147"/>
        <v>6540000</v>
      </c>
      <c r="Y151" s="383">
        <f t="shared" si="147"/>
        <v>0</v>
      </c>
      <c r="Z151" s="383">
        <f t="shared" si="147"/>
        <v>0</v>
      </c>
      <c r="AA151" s="383">
        <f t="shared" si="147"/>
        <v>6540000</v>
      </c>
      <c r="AB151" s="214">
        <f t="shared" si="140"/>
        <v>1</v>
      </c>
      <c r="AC151" s="383">
        <f t="shared" si="146"/>
        <v>0</v>
      </c>
      <c r="AD151" s="1"/>
    </row>
    <row r="152" s="4" customFormat="1" ht="12.75" customHeight="1" spans="1:30">
      <c r="A152" s="240" t="s">
        <v>26</v>
      </c>
      <c r="B152" s="241" t="s">
        <v>27</v>
      </c>
      <c r="C152" s="241" t="s">
        <v>36</v>
      </c>
      <c r="D152" s="510" t="s">
        <v>26</v>
      </c>
      <c r="E152" s="242" t="s">
        <v>29</v>
      </c>
      <c r="F152" s="507" t="s">
        <v>72</v>
      </c>
      <c r="G152" s="507" t="s">
        <v>34</v>
      </c>
      <c r="H152" s="502" t="s">
        <v>35</v>
      </c>
      <c r="I152" s="37" t="s">
        <v>29</v>
      </c>
      <c r="J152" s="37" t="s">
        <v>47</v>
      </c>
      <c r="K152" s="37" t="s">
        <v>52</v>
      </c>
      <c r="L152" s="37" t="s">
        <v>100</v>
      </c>
      <c r="M152" s="69"/>
      <c r="N152" s="70"/>
      <c r="O152" s="71"/>
      <c r="P152" s="71"/>
      <c r="Q152" s="384" t="s">
        <v>166</v>
      </c>
      <c r="R152" s="372"/>
      <c r="S152" s="381">
        <v>6540000</v>
      </c>
      <c r="T152" s="385"/>
      <c r="U152" s="284"/>
      <c r="V152" s="139">
        <f t="shared" ref="V152:V160" si="148">SUM(S152:U152)</f>
        <v>6540000</v>
      </c>
      <c r="W152" s="284"/>
      <c r="X152" s="140">
        <f>[1]Realisasi!X151</f>
        <v>6540000</v>
      </c>
      <c r="Y152" s="284"/>
      <c r="Z152" s="284"/>
      <c r="AA152" s="204">
        <f t="shared" ref="AA152:AA160" si="149">SUM(X152:Z152)</f>
        <v>6540000</v>
      </c>
      <c r="AB152" s="214">
        <f t="shared" si="140"/>
        <v>1</v>
      </c>
      <c r="AC152" s="216">
        <f t="shared" ref="AC152:AC160" si="150">V152-AA152</f>
        <v>0</v>
      </c>
      <c r="AD152" s="1"/>
    </row>
    <row r="153" s="1" customFormat="1" ht="13.5" customHeight="1" spans="1:29">
      <c r="A153" s="240" t="s">
        <v>26</v>
      </c>
      <c r="B153" s="241" t="s">
        <v>27</v>
      </c>
      <c r="C153" s="241" t="s">
        <v>36</v>
      </c>
      <c r="D153" s="510" t="s">
        <v>26</v>
      </c>
      <c r="E153" s="242" t="s">
        <v>29</v>
      </c>
      <c r="F153" s="506" t="s">
        <v>72</v>
      </c>
      <c r="G153" s="507" t="s">
        <v>34</v>
      </c>
      <c r="H153" s="503" t="s">
        <v>35</v>
      </c>
      <c r="I153" s="34" t="s">
        <v>36</v>
      </c>
      <c r="J153" s="37"/>
      <c r="K153" s="37"/>
      <c r="L153" s="34"/>
      <c r="M153" s="84"/>
      <c r="N153" s="85"/>
      <c r="O153" s="70" t="s">
        <v>37</v>
      </c>
      <c r="P153" s="85"/>
      <c r="Q153" s="141"/>
      <c r="R153" s="372">
        <f>R154+R171+R181</f>
        <v>769141400</v>
      </c>
      <c r="S153" s="379">
        <f>S154+S171+S181</f>
        <v>0</v>
      </c>
      <c r="T153" s="383">
        <f t="shared" ref="T153:AA153" si="151">T154+T161</f>
        <v>390874273</v>
      </c>
      <c r="U153" s="383">
        <f t="shared" si="151"/>
        <v>0</v>
      </c>
      <c r="V153" s="383">
        <f t="shared" si="151"/>
        <v>390874273</v>
      </c>
      <c r="W153" s="383">
        <f t="shared" si="151"/>
        <v>361592455</v>
      </c>
      <c r="X153" s="383">
        <f t="shared" si="151"/>
        <v>0</v>
      </c>
      <c r="Y153" s="383">
        <f t="shared" si="151"/>
        <v>374245655</v>
      </c>
      <c r="Z153" s="383">
        <f t="shared" si="151"/>
        <v>0</v>
      </c>
      <c r="AA153" s="383">
        <f t="shared" si="151"/>
        <v>374245655</v>
      </c>
      <c r="AB153" s="214">
        <f t="shared" si="140"/>
        <v>0.957457885697174</v>
      </c>
      <c r="AC153" s="383">
        <f>AC154+AC161</f>
        <v>16628618</v>
      </c>
    </row>
    <row r="154" s="1" customFormat="1" spans="1:29">
      <c r="A154" s="240" t="s">
        <v>26</v>
      </c>
      <c r="B154" s="241" t="s">
        <v>27</v>
      </c>
      <c r="C154" s="241" t="s">
        <v>36</v>
      </c>
      <c r="D154" s="510" t="s">
        <v>26</v>
      </c>
      <c r="E154" s="242" t="s">
        <v>29</v>
      </c>
      <c r="F154" s="506" t="s">
        <v>72</v>
      </c>
      <c r="G154" s="507" t="s">
        <v>34</v>
      </c>
      <c r="H154" s="503" t="s">
        <v>35</v>
      </c>
      <c r="I154" s="34" t="s">
        <v>36</v>
      </c>
      <c r="J154" s="37" t="s">
        <v>29</v>
      </c>
      <c r="K154" s="37"/>
      <c r="L154" s="34"/>
      <c r="M154" s="69"/>
      <c r="N154" s="70"/>
      <c r="O154" s="70" t="s">
        <v>141</v>
      </c>
      <c r="P154" s="70"/>
      <c r="Q154" s="138"/>
      <c r="R154" s="372">
        <f t="shared" ref="R154:AA154" si="152">R155</f>
        <v>219914100</v>
      </c>
      <c r="S154" s="379">
        <f t="shared" si="152"/>
        <v>0</v>
      </c>
      <c r="T154" s="383">
        <f t="shared" si="152"/>
        <v>241684000</v>
      </c>
      <c r="U154" s="284">
        <f t="shared" si="152"/>
        <v>0</v>
      </c>
      <c r="V154" s="284">
        <f t="shared" si="152"/>
        <v>241684000</v>
      </c>
      <c r="W154" s="284">
        <f t="shared" si="152"/>
        <v>226823275</v>
      </c>
      <c r="X154" s="284">
        <f t="shared" si="152"/>
        <v>0</v>
      </c>
      <c r="Y154" s="284">
        <f t="shared" si="152"/>
        <v>228998875</v>
      </c>
      <c r="Z154" s="284">
        <f t="shared" si="152"/>
        <v>0</v>
      </c>
      <c r="AA154" s="284">
        <f t="shared" si="152"/>
        <v>228998875</v>
      </c>
      <c r="AB154" s="214">
        <f t="shared" si="140"/>
        <v>0.947513592128565</v>
      </c>
      <c r="AC154" s="383">
        <f t="shared" si="146"/>
        <v>12685125</v>
      </c>
    </row>
    <row r="155" s="1" customFormat="1" spans="1:29">
      <c r="A155" s="240" t="s">
        <v>26</v>
      </c>
      <c r="B155" s="241" t="s">
        <v>27</v>
      </c>
      <c r="C155" s="241" t="s">
        <v>36</v>
      </c>
      <c r="D155" s="510" t="s">
        <v>26</v>
      </c>
      <c r="E155" s="242" t="s">
        <v>29</v>
      </c>
      <c r="F155" s="506" t="s">
        <v>72</v>
      </c>
      <c r="G155" s="507" t="s">
        <v>34</v>
      </c>
      <c r="H155" s="503" t="s">
        <v>35</v>
      </c>
      <c r="I155" s="34" t="s">
        <v>36</v>
      </c>
      <c r="J155" s="37" t="s">
        <v>29</v>
      </c>
      <c r="K155" s="37" t="s">
        <v>29</v>
      </c>
      <c r="L155" s="34"/>
      <c r="M155" s="69"/>
      <c r="N155" s="70"/>
      <c r="O155" s="70" t="s">
        <v>142</v>
      </c>
      <c r="P155" s="70"/>
      <c r="Q155" s="134"/>
      <c r="R155" s="372">
        <f t="shared" ref="R155:U155" si="153">SUM(R156:R170)</f>
        <v>219914100</v>
      </c>
      <c r="S155" s="379">
        <f t="shared" si="153"/>
        <v>0</v>
      </c>
      <c r="T155" s="383">
        <f t="shared" ref="T155:AA155" si="154">SUM(T156:T160)</f>
        <v>241684000</v>
      </c>
      <c r="U155" s="284">
        <f t="shared" si="153"/>
        <v>0</v>
      </c>
      <c r="V155" s="284">
        <f t="shared" si="154"/>
        <v>241684000</v>
      </c>
      <c r="W155" s="284">
        <f t="shared" si="154"/>
        <v>226823275</v>
      </c>
      <c r="X155" s="284">
        <f t="shared" si="154"/>
        <v>0</v>
      </c>
      <c r="Y155" s="284">
        <f t="shared" si="154"/>
        <v>228998875</v>
      </c>
      <c r="Z155" s="284">
        <f t="shared" si="154"/>
        <v>0</v>
      </c>
      <c r="AA155" s="284">
        <f t="shared" si="154"/>
        <v>228998875</v>
      </c>
      <c r="AB155" s="214">
        <f t="shared" si="140"/>
        <v>0.947513592128565</v>
      </c>
      <c r="AC155" s="383">
        <f>SUM(AC156:AC160)</f>
        <v>12685125</v>
      </c>
    </row>
    <row r="156" s="4" customFormat="1" ht="12.75" customHeight="1" spans="1:30">
      <c r="A156" s="240" t="s">
        <v>26</v>
      </c>
      <c r="B156" s="241" t="s">
        <v>27</v>
      </c>
      <c r="C156" s="241" t="s">
        <v>36</v>
      </c>
      <c r="D156" s="510" t="s">
        <v>26</v>
      </c>
      <c r="E156" s="242" t="s">
        <v>29</v>
      </c>
      <c r="F156" s="506" t="s">
        <v>72</v>
      </c>
      <c r="G156" s="507" t="s">
        <v>34</v>
      </c>
      <c r="H156" s="511" t="s">
        <v>35</v>
      </c>
      <c r="I156" s="242" t="s">
        <v>36</v>
      </c>
      <c r="J156" s="242" t="s">
        <v>29</v>
      </c>
      <c r="K156" s="242" t="s">
        <v>29</v>
      </c>
      <c r="L156" s="511" t="s">
        <v>74</v>
      </c>
      <c r="M156" s="73"/>
      <c r="N156" s="74"/>
      <c r="O156" s="74"/>
      <c r="P156" s="100"/>
      <c r="Q156" s="188" t="s">
        <v>167</v>
      </c>
      <c r="R156" s="386">
        <v>4987500</v>
      </c>
      <c r="S156" s="332"/>
      <c r="T156" s="365">
        <v>3975000</v>
      </c>
      <c r="U156" s="328"/>
      <c r="V156" s="139">
        <f t="shared" si="148"/>
        <v>3975000</v>
      </c>
      <c r="W156" s="140">
        <f>[1]Realisasi!U156</f>
        <v>1983000</v>
      </c>
      <c r="X156" s="328"/>
      <c r="Y156" s="176">
        <f>[1]Realisasi!X156</f>
        <v>1983000</v>
      </c>
      <c r="Z156" s="328"/>
      <c r="AA156" s="204">
        <f t="shared" si="149"/>
        <v>1983000</v>
      </c>
      <c r="AB156" s="214">
        <f t="shared" si="140"/>
        <v>0.498867924528302</v>
      </c>
      <c r="AC156" s="216">
        <f t="shared" si="150"/>
        <v>1992000</v>
      </c>
      <c r="AD156" s="1"/>
    </row>
    <row r="157" s="4" customFormat="1" ht="12.75" customHeight="1" spans="1:30">
      <c r="A157" s="240" t="s">
        <v>26</v>
      </c>
      <c r="B157" s="241" t="s">
        <v>27</v>
      </c>
      <c r="C157" s="241" t="s">
        <v>36</v>
      </c>
      <c r="D157" s="510" t="s">
        <v>26</v>
      </c>
      <c r="E157" s="242" t="s">
        <v>29</v>
      </c>
      <c r="F157" s="506" t="s">
        <v>72</v>
      </c>
      <c r="G157" s="507" t="s">
        <v>34</v>
      </c>
      <c r="H157" s="511" t="s">
        <v>35</v>
      </c>
      <c r="I157" s="242" t="s">
        <v>36</v>
      </c>
      <c r="J157" s="242" t="s">
        <v>29</v>
      </c>
      <c r="K157" s="242" t="s">
        <v>29</v>
      </c>
      <c r="L157" s="511" t="s">
        <v>76</v>
      </c>
      <c r="M157" s="73"/>
      <c r="N157" s="74"/>
      <c r="O157" s="74"/>
      <c r="P157" s="74"/>
      <c r="Q157" s="188" t="s">
        <v>168</v>
      </c>
      <c r="R157" s="386">
        <v>22567800</v>
      </c>
      <c r="S157" s="387"/>
      <c r="T157" s="388">
        <v>22202000</v>
      </c>
      <c r="U157" s="177"/>
      <c r="V157" s="139">
        <f t="shared" si="148"/>
        <v>22202000</v>
      </c>
      <c r="W157" s="140">
        <f>[1]Realisasi!U157</f>
        <v>21980000</v>
      </c>
      <c r="X157" s="302"/>
      <c r="Y157" s="176">
        <f>[1]Realisasi!X157</f>
        <v>21980000</v>
      </c>
      <c r="Z157" s="302"/>
      <c r="AA157" s="204">
        <f t="shared" si="149"/>
        <v>21980000</v>
      </c>
      <c r="AB157" s="214">
        <f t="shared" si="140"/>
        <v>0.990000900819746</v>
      </c>
      <c r="AC157" s="216">
        <f t="shared" si="150"/>
        <v>222000</v>
      </c>
      <c r="AD157" s="1"/>
    </row>
    <row r="158" s="4" customFormat="1" ht="13.5" customHeight="1" spans="1:30">
      <c r="A158" s="240" t="s">
        <v>26</v>
      </c>
      <c r="B158" s="241" t="s">
        <v>27</v>
      </c>
      <c r="C158" s="241" t="s">
        <v>36</v>
      </c>
      <c r="D158" s="510" t="s">
        <v>26</v>
      </c>
      <c r="E158" s="242" t="s">
        <v>29</v>
      </c>
      <c r="F158" s="506" t="s">
        <v>72</v>
      </c>
      <c r="G158" s="507" t="s">
        <v>34</v>
      </c>
      <c r="H158" s="511" t="s">
        <v>35</v>
      </c>
      <c r="I158" s="242" t="s">
        <v>36</v>
      </c>
      <c r="J158" s="242" t="s">
        <v>29</v>
      </c>
      <c r="K158" s="242" t="s">
        <v>29</v>
      </c>
      <c r="L158" s="511" t="s">
        <v>38</v>
      </c>
      <c r="M158" s="73"/>
      <c r="N158" s="74"/>
      <c r="O158" s="74"/>
      <c r="P158" s="256"/>
      <c r="Q158" s="138" t="s">
        <v>169</v>
      </c>
      <c r="R158" s="386">
        <v>39355000</v>
      </c>
      <c r="S158" s="217"/>
      <c r="T158" s="389">
        <v>25297000</v>
      </c>
      <c r="U158" s="180"/>
      <c r="V158" s="139">
        <f t="shared" si="148"/>
        <v>25297000</v>
      </c>
      <c r="W158" s="140">
        <f>[1]Realisasi!U158</f>
        <v>23058000</v>
      </c>
      <c r="X158" s="180"/>
      <c r="Y158" s="176">
        <f>[1]Realisasi!X158</f>
        <v>23058000</v>
      </c>
      <c r="Z158" s="180"/>
      <c r="AA158" s="204">
        <f t="shared" si="149"/>
        <v>23058000</v>
      </c>
      <c r="AB158" s="214">
        <f t="shared" si="140"/>
        <v>0.911491481203305</v>
      </c>
      <c r="AC158" s="216">
        <f t="shared" si="150"/>
        <v>2239000</v>
      </c>
      <c r="AD158" s="1"/>
    </row>
    <row r="159" s="1" customFormat="1" spans="1:29">
      <c r="A159" s="240" t="s">
        <v>26</v>
      </c>
      <c r="B159" s="241" t="s">
        <v>27</v>
      </c>
      <c r="C159" s="241" t="s">
        <v>36</v>
      </c>
      <c r="D159" s="510" t="s">
        <v>26</v>
      </c>
      <c r="E159" s="242" t="s">
        <v>29</v>
      </c>
      <c r="F159" s="506" t="s">
        <v>72</v>
      </c>
      <c r="G159" s="507" t="s">
        <v>34</v>
      </c>
      <c r="H159" s="511" t="s">
        <v>35</v>
      </c>
      <c r="I159" s="242" t="s">
        <v>36</v>
      </c>
      <c r="J159" s="242" t="s">
        <v>29</v>
      </c>
      <c r="K159" s="242" t="s">
        <v>29</v>
      </c>
      <c r="L159" s="511" t="s">
        <v>81</v>
      </c>
      <c r="M159" s="73"/>
      <c r="N159" s="74"/>
      <c r="O159" s="74"/>
      <c r="P159" s="74"/>
      <c r="Q159" s="141" t="s">
        <v>170</v>
      </c>
      <c r="R159" s="386">
        <v>47553800</v>
      </c>
      <c r="S159" s="217"/>
      <c r="T159" s="389">
        <v>179770000</v>
      </c>
      <c r="U159" s="180"/>
      <c r="V159" s="139">
        <f t="shared" si="148"/>
        <v>179770000</v>
      </c>
      <c r="W159" s="140">
        <f>[1]Realisasi!U159</f>
        <v>171686300</v>
      </c>
      <c r="X159" s="180"/>
      <c r="Y159" s="176">
        <f>[1]Realisasi!X159</f>
        <v>171686300</v>
      </c>
      <c r="Z159" s="180"/>
      <c r="AA159" s="204">
        <f t="shared" si="149"/>
        <v>171686300</v>
      </c>
      <c r="AB159" s="214">
        <f t="shared" si="140"/>
        <v>0.955033097847249</v>
      </c>
      <c r="AC159" s="216">
        <f t="shared" si="150"/>
        <v>8083700</v>
      </c>
    </row>
    <row r="160" s="1" customFormat="1" ht="12.75" customHeight="1" spans="1:29">
      <c r="A160" s="240" t="s">
        <v>26</v>
      </c>
      <c r="B160" s="241" t="s">
        <v>27</v>
      </c>
      <c r="C160" s="241" t="s">
        <v>36</v>
      </c>
      <c r="D160" s="510" t="s">
        <v>26</v>
      </c>
      <c r="E160" s="242" t="s">
        <v>29</v>
      </c>
      <c r="F160" s="506" t="s">
        <v>72</v>
      </c>
      <c r="G160" s="507" t="s">
        <v>34</v>
      </c>
      <c r="H160" s="511" t="s">
        <v>35</v>
      </c>
      <c r="I160" s="242" t="s">
        <v>36</v>
      </c>
      <c r="J160" s="242" t="s">
        <v>29</v>
      </c>
      <c r="K160" s="242" t="s">
        <v>29</v>
      </c>
      <c r="L160" s="511" t="s">
        <v>171</v>
      </c>
      <c r="M160" s="69"/>
      <c r="N160" s="70"/>
      <c r="O160" s="70"/>
      <c r="P160" s="70"/>
      <c r="Q160" s="141" t="s">
        <v>172</v>
      </c>
      <c r="R160" s="386">
        <v>45000</v>
      </c>
      <c r="S160" s="217"/>
      <c r="T160" s="389">
        <v>10440000</v>
      </c>
      <c r="U160" s="174"/>
      <c r="V160" s="139">
        <f t="shared" si="148"/>
        <v>10440000</v>
      </c>
      <c r="W160" s="140">
        <f>[1]Realisasi!U160</f>
        <v>8115975</v>
      </c>
      <c r="X160" s="302"/>
      <c r="Y160" s="176">
        <f>[1]Realisasi!X160</f>
        <v>10291575</v>
      </c>
      <c r="Z160" s="302"/>
      <c r="AA160" s="204">
        <f t="shared" si="149"/>
        <v>10291575</v>
      </c>
      <c r="AB160" s="214">
        <f t="shared" si="140"/>
        <v>0.985783045977011</v>
      </c>
      <c r="AC160" s="216">
        <f t="shared" si="150"/>
        <v>148425</v>
      </c>
    </row>
    <row r="161" s="1" customFormat="1" ht="12.75" customHeight="1" spans="1:29">
      <c r="A161" s="240" t="s">
        <v>26</v>
      </c>
      <c r="B161" s="241" t="s">
        <v>27</v>
      </c>
      <c r="C161" s="241" t="s">
        <v>36</v>
      </c>
      <c r="D161" s="510" t="s">
        <v>26</v>
      </c>
      <c r="E161" s="242" t="s">
        <v>29</v>
      </c>
      <c r="F161" s="506" t="s">
        <v>72</v>
      </c>
      <c r="G161" s="507" t="s">
        <v>34</v>
      </c>
      <c r="H161" s="503" t="s">
        <v>35</v>
      </c>
      <c r="I161" s="34" t="s">
        <v>36</v>
      </c>
      <c r="J161" s="37" t="s">
        <v>36</v>
      </c>
      <c r="K161" s="37"/>
      <c r="L161" s="34"/>
      <c r="M161" s="273"/>
      <c r="N161" s="256"/>
      <c r="O161" s="70" t="s">
        <v>117</v>
      </c>
      <c r="P161" s="85"/>
      <c r="Q161" s="74"/>
      <c r="R161" s="386"/>
      <c r="S161" s="217"/>
      <c r="T161" s="390">
        <f t="shared" ref="T161:AA161" si="155">T162+T164+T166</f>
        <v>149190273</v>
      </c>
      <c r="U161" s="390">
        <f t="shared" si="155"/>
        <v>0</v>
      </c>
      <c r="V161" s="390">
        <f t="shared" si="155"/>
        <v>149190273</v>
      </c>
      <c r="W161" s="390">
        <f t="shared" si="155"/>
        <v>134769180</v>
      </c>
      <c r="X161" s="390">
        <f t="shared" si="155"/>
        <v>0</v>
      </c>
      <c r="Y161" s="390">
        <f t="shared" si="155"/>
        <v>145246780</v>
      </c>
      <c r="Z161" s="390">
        <f t="shared" si="155"/>
        <v>0</v>
      </c>
      <c r="AA161" s="390">
        <f t="shared" si="155"/>
        <v>145246780</v>
      </c>
      <c r="AB161" s="214">
        <f t="shared" si="140"/>
        <v>0.973567358510028</v>
      </c>
      <c r="AC161" s="390">
        <f>AC162+AC164+AC166</f>
        <v>3943493</v>
      </c>
    </row>
    <row r="162" s="1" customFormat="1" ht="12.75" customHeight="1" spans="1:29">
      <c r="A162" s="240" t="s">
        <v>26</v>
      </c>
      <c r="B162" s="241" t="s">
        <v>27</v>
      </c>
      <c r="C162" s="241" t="s">
        <v>36</v>
      </c>
      <c r="D162" s="510" t="s">
        <v>26</v>
      </c>
      <c r="E162" s="242" t="s">
        <v>29</v>
      </c>
      <c r="F162" s="506" t="s">
        <v>72</v>
      </c>
      <c r="G162" s="507" t="s">
        <v>34</v>
      </c>
      <c r="H162" s="503" t="s">
        <v>35</v>
      </c>
      <c r="I162" s="34" t="s">
        <v>36</v>
      </c>
      <c r="J162" s="37" t="s">
        <v>36</v>
      </c>
      <c r="K162" s="37" t="s">
        <v>29</v>
      </c>
      <c r="L162" s="34"/>
      <c r="M162" s="273"/>
      <c r="N162" s="256"/>
      <c r="O162" s="70" t="s">
        <v>128</v>
      </c>
      <c r="P162" s="70"/>
      <c r="Q162" s="85"/>
      <c r="R162" s="386"/>
      <c r="S162" s="217"/>
      <c r="T162" s="390">
        <f t="shared" ref="T162:AA162" si="156">T163</f>
        <v>8900000</v>
      </c>
      <c r="U162" s="390">
        <f t="shared" si="156"/>
        <v>0</v>
      </c>
      <c r="V162" s="390">
        <f t="shared" si="156"/>
        <v>8900000</v>
      </c>
      <c r="W162" s="390">
        <f t="shared" si="156"/>
        <v>7700000</v>
      </c>
      <c r="X162" s="390">
        <f t="shared" si="156"/>
        <v>0</v>
      </c>
      <c r="Y162" s="390">
        <f t="shared" si="156"/>
        <v>7700000</v>
      </c>
      <c r="Z162" s="390">
        <f t="shared" si="156"/>
        <v>0</v>
      </c>
      <c r="AA162" s="390">
        <f t="shared" si="156"/>
        <v>7700000</v>
      </c>
      <c r="AB162" s="214">
        <f t="shared" si="140"/>
        <v>0.865168539325843</v>
      </c>
      <c r="AC162" s="390">
        <f>AC163</f>
        <v>1200000</v>
      </c>
    </row>
    <row r="163" s="1" customFormat="1" ht="12.75" customHeight="1" spans="1:29">
      <c r="A163" s="240" t="s">
        <v>26</v>
      </c>
      <c r="B163" s="241" t="s">
        <v>27</v>
      </c>
      <c r="C163" s="241" t="s">
        <v>36</v>
      </c>
      <c r="D163" s="510" t="s">
        <v>26</v>
      </c>
      <c r="E163" s="242" t="s">
        <v>29</v>
      </c>
      <c r="F163" s="506" t="s">
        <v>72</v>
      </c>
      <c r="G163" s="507" t="s">
        <v>34</v>
      </c>
      <c r="H163" s="503" t="s">
        <v>35</v>
      </c>
      <c r="I163" s="34" t="s">
        <v>36</v>
      </c>
      <c r="J163" s="37" t="s">
        <v>36</v>
      </c>
      <c r="K163" s="37" t="s">
        <v>29</v>
      </c>
      <c r="L163" s="503" t="s">
        <v>113</v>
      </c>
      <c r="M163" s="273"/>
      <c r="N163" s="256"/>
      <c r="O163" s="70"/>
      <c r="P163" s="70"/>
      <c r="Q163" s="391" t="s">
        <v>173</v>
      </c>
      <c r="R163" s="386"/>
      <c r="S163" s="217"/>
      <c r="T163" s="392">
        <v>8900000</v>
      </c>
      <c r="U163" s="174"/>
      <c r="V163" s="139">
        <f t="shared" ref="V163:V168" si="157">SUM(S163:U163)</f>
        <v>8900000</v>
      </c>
      <c r="W163" s="140">
        <f>[1]Realisasi!U163</f>
        <v>7700000</v>
      </c>
      <c r="X163" s="302"/>
      <c r="Y163" s="176">
        <f>[1]Realisasi!X163</f>
        <v>7700000</v>
      </c>
      <c r="Z163" s="302"/>
      <c r="AA163" s="204">
        <f t="shared" ref="AA163:AA168" si="158">SUM(X163:Z163)</f>
        <v>7700000</v>
      </c>
      <c r="AB163" s="214">
        <f t="shared" si="140"/>
        <v>0.865168539325843</v>
      </c>
      <c r="AC163" s="216">
        <f t="shared" ref="AC163:AC169" si="159">V163-AA163</f>
        <v>1200000</v>
      </c>
    </row>
    <row r="164" s="1" customFormat="1" ht="12.75" customHeight="1" spans="1:29">
      <c r="A164" s="230" t="s">
        <v>26</v>
      </c>
      <c r="B164" s="231" t="s">
        <v>27</v>
      </c>
      <c r="C164" s="231" t="s">
        <v>36</v>
      </c>
      <c r="D164" s="508" t="s">
        <v>26</v>
      </c>
      <c r="E164" s="232" t="s">
        <v>29</v>
      </c>
      <c r="F164" s="506" t="s">
        <v>72</v>
      </c>
      <c r="G164" s="506" t="s">
        <v>34</v>
      </c>
      <c r="H164" s="503" t="s">
        <v>35</v>
      </c>
      <c r="I164" s="34" t="s">
        <v>36</v>
      </c>
      <c r="J164" s="232" t="s">
        <v>36</v>
      </c>
      <c r="K164" s="358" t="s">
        <v>49</v>
      </c>
      <c r="L164" s="243"/>
      <c r="M164" s="273"/>
      <c r="N164" s="256"/>
      <c r="O164" s="256" t="s">
        <v>174</v>
      </c>
      <c r="P164" s="256"/>
      <c r="Q164" s="74"/>
      <c r="R164" s="386"/>
      <c r="S164" s="217"/>
      <c r="T164" s="390">
        <f t="shared" ref="T164:AA164" si="160">T165</f>
        <v>21000000</v>
      </c>
      <c r="U164" s="390">
        <f t="shared" si="160"/>
        <v>0</v>
      </c>
      <c r="V164" s="390">
        <f t="shared" si="160"/>
        <v>21000000</v>
      </c>
      <c r="W164" s="390">
        <f t="shared" si="160"/>
        <v>21000000</v>
      </c>
      <c r="X164" s="390">
        <f t="shared" si="160"/>
        <v>0</v>
      </c>
      <c r="Y164" s="390">
        <f t="shared" si="160"/>
        <v>21000000</v>
      </c>
      <c r="Z164" s="390">
        <f t="shared" si="160"/>
        <v>0</v>
      </c>
      <c r="AA164" s="390">
        <f t="shared" si="160"/>
        <v>21000000</v>
      </c>
      <c r="AB164" s="214">
        <f t="shared" si="140"/>
        <v>1</v>
      </c>
      <c r="AC164" s="390">
        <f>AC165</f>
        <v>0</v>
      </c>
    </row>
    <row r="165" s="1" customFormat="1" ht="12.75" customHeight="1" spans="1:29">
      <c r="A165" s="230" t="s">
        <v>26</v>
      </c>
      <c r="B165" s="231" t="s">
        <v>27</v>
      </c>
      <c r="C165" s="231" t="s">
        <v>36</v>
      </c>
      <c r="D165" s="508" t="s">
        <v>26</v>
      </c>
      <c r="E165" s="232" t="s">
        <v>29</v>
      </c>
      <c r="F165" s="506" t="s">
        <v>72</v>
      </c>
      <c r="G165" s="506" t="s">
        <v>34</v>
      </c>
      <c r="H165" s="503" t="s">
        <v>35</v>
      </c>
      <c r="I165" s="34" t="s">
        <v>36</v>
      </c>
      <c r="J165" s="232" t="s">
        <v>36</v>
      </c>
      <c r="K165" s="358" t="s">
        <v>49</v>
      </c>
      <c r="L165" s="513" t="s">
        <v>175</v>
      </c>
      <c r="M165" s="273"/>
      <c r="N165" s="256"/>
      <c r="O165" s="256"/>
      <c r="P165" s="256"/>
      <c r="Q165" s="74" t="s">
        <v>176</v>
      </c>
      <c r="R165" s="386"/>
      <c r="S165" s="217"/>
      <c r="T165" s="392">
        <v>21000000</v>
      </c>
      <c r="U165" s="174"/>
      <c r="V165" s="139">
        <f t="shared" si="157"/>
        <v>21000000</v>
      </c>
      <c r="W165" s="140">
        <f>[1]Realisasi!U165</f>
        <v>21000000</v>
      </c>
      <c r="X165" s="302"/>
      <c r="Y165" s="176">
        <f>[1]Realisasi!X165</f>
        <v>21000000</v>
      </c>
      <c r="Z165" s="302"/>
      <c r="AA165" s="204">
        <f t="shared" si="158"/>
        <v>21000000</v>
      </c>
      <c r="AB165" s="214">
        <f t="shared" si="140"/>
        <v>1</v>
      </c>
      <c r="AC165" s="216">
        <f t="shared" si="159"/>
        <v>0</v>
      </c>
    </row>
    <row r="166" s="1" customFormat="1" spans="1:29">
      <c r="A166" s="230" t="s">
        <v>26</v>
      </c>
      <c r="B166" s="231" t="s">
        <v>27</v>
      </c>
      <c r="C166" s="231" t="s">
        <v>36</v>
      </c>
      <c r="D166" s="508" t="s">
        <v>26</v>
      </c>
      <c r="E166" s="232" t="s">
        <v>29</v>
      </c>
      <c r="F166" s="506" t="s">
        <v>72</v>
      </c>
      <c r="G166" s="506" t="s">
        <v>34</v>
      </c>
      <c r="H166" s="512" t="s">
        <v>35</v>
      </c>
      <c r="I166" s="232" t="s">
        <v>36</v>
      </c>
      <c r="J166" s="232" t="s">
        <v>72</v>
      </c>
      <c r="K166" s="40"/>
      <c r="L166" s="41"/>
      <c r="M166" s="73"/>
      <c r="N166" s="256" t="s">
        <v>177</v>
      </c>
      <c r="O166" s="256"/>
      <c r="P166" s="74"/>
      <c r="Q166" s="277"/>
      <c r="R166" s="386">
        <v>33340000</v>
      </c>
      <c r="S166" s="217"/>
      <c r="T166" s="393">
        <f t="shared" ref="T166:AA166" si="161">T167</f>
        <v>119290273</v>
      </c>
      <c r="U166" s="180"/>
      <c r="V166" s="393">
        <f t="shared" si="161"/>
        <v>119290273</v>
      </c>
      <c r="W166" s="393">
        <f t="shared" si="161"/>
        <v>106069180</v>
      </c>
      <c r="X166" s="393">
        <f t="shared" si="161"/>
        <v>0</v>
      </c>
      <c r="Y166" s="393">
        <f t="shared" si="161"/>
        <v>116546780</v>
      </c>
      <c r="Z166" s="393">
        <f t="shared" si="161"/>
        <v>0</v>
      </c>
      <c r="AA166" s="393">
        <f t="shared" si="161"/>
        <v>116546780</v>
      </c>
      <c r="AB166" s="214">
        <f t="shared" si="140"/>
        <v>0.977001536411942</v>
      </c>
      <c r="AC166" s="216">
        <f t="shared" si="159"/>
        <v>2743493</v>
      </c>
    </row>
    <row r="167" s="4" customFormat="1" ht="12.75" customHeight="1" spans="1:30">
      <c r="A167" s="230" t="s">
        <v>26</v>
      </c>
      <c r="B167" s="231" t="s">
        <v>27</v>
      </c>
      <c r="C167" s="231" t="s">
        <v>36</v>
      </c>
      <c r="D167" s="508" t="s">
        <v>26</v>
      </c>
      <c r="E167" s="232" t="s">
        <v>29</v>
      </c>
      <c r="F167" s="506" t="s">
        <v>72</v>
      </c>
      <c r="G167" s="506" t="s">
        <v>34</v>
      </c>
      <c r="H167" s="512" t="s">
        <v>35</v>
      </c>
      <c r="I167" s="232" t="s">
        <v>36</v>
      </c>
      <c r="J167" s="232" t="s">
        <v>72</v>
      </c>
      <c r="K167" s="40" t="s">
        <v>29</v>
      </c>
      <c r="L167" s="41"/>
      <c r="M167" s="73"/>
      <c r="N167" s="74"/>
      <c r="O167" s="256" t="s">
        <v>94</v>
      </c>
      <c r="P167" s="74"/>
      <c r="Q167" s="277"/>
      <c r="R167" s="386">
        <v>7000000</v>
      </c>
      <c r="S167" s="217"/>
      <c r="T167" s="393">
        <f t="shared" ref="T167:AA167" si="162">T168</f>
        <v>119290273</v>
      </c>
      <c r="U167" s="174"/>
      <c r="V167" s="393">
        <f t="shared" si="162"/>
        <v>119290273</v>
      </c>
      <c r="W167" s="393">
        <f t="shared" si="162"/>
        <v>106069180</v>
      </c>
      <c r="X167" s="393">
        <f t="shared" si="162"/>
        <v>0</v>
      </c>
      <c r="Y167" s="393">
        <f t="shared" si="162"/>
        <v>116546780</v>
      </c>
      <c r="Z167" s="393">
        <f t="shared" si="162"/>
        <v>0</v>
      </c>
      <c r="AA167" s="393">
        <f t="shared" si="162"/>
        <v>116546780</v>
      </c>
      <c r="AB167" s="214">
        <f t="shared" si="140"/>
        <v>0.977001536411942</v>
      </c>
      <c r="AC167" s="216">
        <f t="shared" si="159"/>
        <v>2743493</v>
      </c>
      <c r="AD167" s="1"/>
    </row>
    <row r="168" s="4" customFormat="1" spans="1:30">
      <c r="A168" s="240" t="s">
        <v>26</v>
      </c>
      <c r="B168" s="241" t="s">
        <v>27</v>
      </c>
      <c r="C168" s="241" t="s">
        <v>36</v>
      </c>
      <c r="D168" s="510" t="s">
        <v>26</v>
      </c>
      <c r="E168" s="242" t="s">
        <v>29</v>
      </c>
      <c r="F168" s="507" t="s">
        <v>72</v>
      </c>
      <c r="G168" s="507" t="s">
        <v>34</v>
      </c>
      <c r="H168" s="511" t="s">
        <v>35</v>
      </c>
      <c r="I168" s="242" t="s">
        <v>36</v>
      </c>
      <c r="J168" s="242" t="s">
        <v>72</v>
      </c>
      <c r="K168" s="41" t="s">
        <v>29</v>
      </c>
      <c r="L168" s="41" t="s">
        <v>95</v>
      </c>
      <c r="M168" s="73"/>
      <c r="N168" s="74"/>
      <c r="O168" s="256"/>
      <c r="P168" s="74"/>
      <c r="Q168" s="277" t="s">
        <v>96</v>
      </c>
      <c r="R168" s="188">
        <v>2380000</v>
      </c>
      <c r="S168" s="217"/>
      <c r="T168" s="389">
        <v>119290273</v>
      </c>
      <c r="U168" s="174"/>
      <c r="V168" s="139">
        <f t="shared" si="157"/>
        <v>119290273</v>
      </c>
      <c r="W168" s="140">
        <f>[1]Realisasi!U168</f>
        <v>106069180</v>
      </c>
      <c r="X168" s="180"/>
      <c r="Y168" s="176">
        <f>[1]Realisasi!X168</f>
        <v>116546780</v>
      </c>
      <c r="Z168" s="180"/>
      <c r="AA168" s="204">
        <f t="shared" si="158"/>
        <v>116546780</v>
      </c>
      <c r="AB168" s="214">
        <f t="shared" si="140"/>
        <v>0.977001536411942</v>
      </c>
      <c r="AC168" s="216">
        <f t="shared" si="159"/>
        <v>2743493</v>
      </c>
      <c r="AD168" s="1"/>
    </row>
    <row r="169" s="4" customFormat="1" ht="12.75" customHeight="1" spans="1:30">
      <c r="A169" s="233"/>
      <c r="B169" s="234"/>
      <c r="C169" s="234"/>
      <c r="D169" s="234"/>
      <c r="E169" s="234"/>
      <c r="F169" s="235"/>
      <c r="G169" s="234"/>
      <c r="H169" s="40"/>
      <c r="I169" s="40"/>
      <c r="J169" s="41"/>
      <c r="K169" s="41"/>
      <c r="L169" s="41"/>
      <c r="M169" s="73"/>
      <c r="N169" s="74"/>
      <c r="O169" s="256"/>
      <c r="P169" s="74"/>
      <c r="Q169" s="277"/>
      <c r="R169" s="277">
        <v>43045000</v>
      </c>
      <c r="S169" s="315"/>
      <c r="T169" s="162"/>
      <c r="U169" s="302"/>
      <c r="V169" s="162"/>
      <c r="W169" s="301"/>
      <c r="X169" s="302"/>
      <c r="Y169" s="302"/>
      <c r="Z169" s="302"/>
      <c r="AA169" s="327"/>
      <c r="AB169" s="336"/>
      <c r="AC169" s="216">
        <f t="shared" si="159"/>
        <v>0</v>
      </c>
      <c r="AD169" s="1"/>
    </row>
    <row r="170" s="1" customFormat="1" ht="24" customHeight="1" spans="1:29">
      <c r="A170" s="22" t="s">
        <v>26</v>
      </c>
      <c r="B170" s="23" t="s">
        <v>27</v>
      </c>
      <c r="C170" s="23" t="s">
        <v>47</v>
      </c>
      <c r="D170" s="23"/>
      <c r="E170" s="23"/>
      <c r="F170" s="24"/>
      <c r="G170" s="24"/>
      <c r="H170" s="24"/>
      <c r="I170" s="24"/>
      <c r="J170" s="24"/>
      <c r="K170" s="24"/>
      <c r="L170" s="24"/>
      <c r="M170" s="63" t="s">
        <v>178</v>
      </c>
      <c r="N170" s="64"/>
      <c r="O170" s="64"/>
      <c r="P170" s="64"/>
      <c r="Q170" s="126"/>
      <c r="R170" s="394">
        <v>19640000</v>
      </c>
      <c r="S170" s="323"/>
      <c r="T170" s="395">
        <f t="shared" ref="T170:AA170" si="163">T172</f>
        <v>154619850</v>
      </c>
      <c r="U170" s="286"/>
      <c r="V170" s="395">
        <f t="shared" si="163"/>
        <v>154619850</v>
      </c>
      <c r="W170" s="395">
        <f t="shared" si="163"/>
        <v>134269827</v>
      </c>
      <c r="X170" s="395">
        <f t="shared" si="163"/>
        <v>0</v>
      </c>
      <c r="Y170" s="395">
        <f t="shared" si="163"/>
        <v>147832639</v>
      </c>
      <c r="Z170" s="395">
        <f t="shared" si="163"/>
        <v>0</v>
      </c>
      <c r="AA170" s="395">
        <f t="shared" si="163"/>
        <v>147832639</v>
      </c>
      <c r="AB170" s="342">
        <f t="shared" ref="AB170:AB185" si="164">AA170/V170</f>
        <v>0.956103883168946</v>
      </c>
      <c r="AC170" s="415">
        <f>AC172</f>
        <v>6787211</v>
      </c>
    </row>
    <row r="171" s="1" customFormat="1" ht="14.55" spans="1:29">
      <c r="A171" s="352"/>
      <c r="B171" s="353"/>
      <c r="C171" s="353"/>
      <c r="D171" s="353"/>
      <c r="E171" s="353"/>
      <c r="F171" s="353"/>
      <c r="G171" s="353"/>
      <c r="H171" s="353"/>
      <c r="I171" s="353"/>
      <c r="J171" s="353"/>
      <c r="K171" s="353"/>
      <c r="L171" s="353"/>
      <c r="M171" s="359"/>
      <c r="N171" s="244"/>
      <c r="O171" s="244"/>
      <c r="P171" s="244"/>
      <c r="Q171" s="300"/>
      <c r="R171" s="396">
        <f t="shared" ref="R171:U171" si="165">R172+R176+R179</f>
        <v>134728800</v>
      </c>
      <c r="S171" s="397">
        <f t="shared" si="165"/>
        <v>0</v>
      </c>
      <c r="T171" s="398"/>
      <c r="U171" s="398">
        <f t="shared" si="165"/>
        <v>0</v>
      </c>
      <c r="V171" s="398"/>
      <c r="W171" s="396"/>
      <c r="X171" s="398">
        <f>X172+X176+X179</f>
        <v>0</v>
      </c>
      <c r="Y171" s="398"/>
      <c r="Z171" s="398">
        <f>Z172+Z176+Z179</f>
        <v>0</v>
      </c>
      <c r="AA171" s="397"/>
      <c r="AB171" s="338"/>
      <c r="AC171" s="416"/>
    </row>
    <row r="172" s="1" customFormat="1" spans="1:29">
      <c r="A172" s="240" t="s">
        <v>26</v>
      </c>
      <c r="B172" s="241" t="s">
        <v>27</v>
      </c>
      <c r="C172" s="241" t="s">
        <v>47</v>
      </c>
      <c r="D172" s="510" t="s">
        <v>26</v>
      </c>
      <c r="E172" s="242" t="s">
        <v>29</v>
      </c>
      <c r="F172" s="227"/>
      <c r="G172" s="229"/>
      <c r="H172" s="34"/>
      <c r="I172" s="34"/>
      <c r="J172" s="37"/>
      <c r="K172" s="41"/>
      <c r="L172" s="41"/>
      <c r="M172" s="73"/>
      <c r="N172" s="256" t="s">
        <v>179</v>
      </c>
      <c r="O172" s="256"/>
      <c r="P172" s="74"/>
      <c r="Q172" s="277"/>
      <c r="R172" s="399">
        <f t="shared" ref="R172:U172" si="166">SUM(R173:R175)</f>
        <v>110700000</v>
      </c>
      <c r="S172" s="400">
        <f t="shared" si="166"/>
        <v>0</v>
      </c>
      <c r="T172" s="390">
        <f t="shared" ref="T172:AA172" si="167">T173</f>
        <v>154619850</v>
      </c>
      <c r="U172" s="393">
        <f t="shared" si="166"/>
        <v>0</v>
      </c>
      <c r="V172" s="393">
        <f t="shared" si="167"/>
        <v>154619850</v>
      </c>
      <c r="W172" s="393">
        <f t="shared" si="167"/>
        <v>134269827</v>
      </c>
      <c r="X172" s="393">
        <f t="shared" si="167"/>
        <v>0</v>
      </c>
      <c r="Y172" s="393">
        <f t="shared" si="167"/>
        <v>147832639</v>
      </c>
      <c r="Z172" s="393">
        <f t="shared" si="167"/>
        <v>0</v>
      </c>
      <c r="AA172" s="393">
        <f t="shared" si="167"/>
        <v>147832639</v>
      </c>
      <c r="AB172" s="214">
        <f t="shared" si="164"/>
        <v>0.956103883168946</v>
      </c>
      <c r="AC172" s="417">
        <f>AC173</f>
        <v>6787211</v>
      </c>
    </row>
    <row r="173" s="4" customFormat="1" spans="1:30">
      <c r="A173" s="240" t="s">
        <v>26</v>
      </c>
      <c r="B173" s="241" t="s">
        <v>27</v>
      </c>
      <c r="C173" s="241" t="s">
        <v>47</v>
      </c>
      <c r="D173" s="510" t="s">
        <v>26</v>
      </c>
      <c r="E173" s="242" t="s">
        <v>29</v>
      </c>
      <c r="F173" s="506" t="s">
        <v>36</v>
      </c>
      <c r="G173" s="229"/>
      <c r="H173" s="34"/>
      <c r="I173" s="34"/>
      <c r="J173" s="37"/>
      <c r="K173" s="41"/>
      <c r="L173" s="41"/>
      <c r="M173" s="73"/>
      <c r="N173" s="74"/>
      <c r="O173" s="256" t="s">
        <v>180</v>
      </c>
      <c r="P173" s="74"/>
      <c r="Q173" s="277"/>
      <c r="R173" s="277">
        <v>20350000</v>
      </c>
      <c r="S173" s="217"/>
      <c r="T173" s="390">
        <f t="shared" ref="T173:AA173" si="168">T174</f>
        <v>154619850</v>
      </c>
      <c r="U173" s="180"/>
      <c r="V173" s="393">
        <f t="shared" si="168"/>
        <v>154619850</v>
      </c>
      <c r="W173" s="393">
        <f t="shared" si="168"/>
        <v>134269827</v>
      </c>
      <c r="X173" s="393">
        <f t="shared" si="168"/>
        <v>0</v>
      </c>
      <c r="Y173" s="393">
        <f t="shared" si="168"/>
        <v>147832639</v>
      </c>
      <c r="Z173" s="393">
        <f t="shared" si="168"/>
        <v>0</v>
      </c>
      <c r="AA173" s="393">
        <f t="shared" si="168"/>
        <v>147832639</v>
      </c>
      <c r="AB173" s="214">
        <f t="shared" si="164"/>
        <v>0.956103883168946</v>
      </c>
      <c r="AC173" s="417">
        <f>AC174</f>
        <v>6787211</v>
      </c>
      <c r="AD173" s="1"/>
    </row>
    <row r="174" s="4" customFormat="1" spans="1:30">
      <c r="A174" s="240" t="s">
        <v>26</v>
      </c>
      <c r="B174" s="241" t="s">
        <v>27</v>
      </c>
      <c r="C174" s="241" t="s">
        <v>47</v>
      </c>
      <c r="D174" s="510" t="s">
        <v>26</v>
      </c>
      <c r="E174" s="242" t="s">
        <v>29</v>
      </c>
      <c r="F174" s="506" t="s">
        <v>36</v>
      </c>
      <c r="G174" s="507" t="s">
        <v>34</v>
      </c>
      <c r="H174" s="503" t="s">
        <v>35</v>
      </c>
      <c r="I174" s="34" t="s">
        <v>36</v>
      </c>
      <c r="J174" s="37"/>
      <c r="K174" s="41"/>
      <c r="L174" s="41"/>
      <c r="M174" s="73"/>
      <c r="N174" s="74"/>
      <c r="O174" s="70" t="s">
        <v>37</v>
      </c>
      <c r="P174" s="74"/>
      <c r="Q174" s="277"/>
      <c r="R174" s="277">
        <v>29100000</v>
      </c>
      <c r="S174" s="217"/>
      <c r="T174" s="390">
        <f t="shared" ref="T174:AA174" si="169">T175+T179</f>
        <v>154619850</v>
      </c>
      <c r="U174" s="174"/>
      <c r="V174" s="393">
        <f t="shared" si="169"/>
        <v>154619850</v>
      </c>
      <c r="W174" s="393">
        <f t="shared" si="169"/>
        <v>134269827</v>
      </c>
      <c r="X174" s="393">
        <f t="shared" si="169"/>
        <v>0</v>
      </c>
      <c r="Y174" s="393">
        <f t="shared" si="169"/>
        <v>147832639</v>
      </c>
      <c r="Z174" s="393">
        <f t="shared" si="169"/>
        <v>0</v>
      </c>
      <c r="AA174" s="393">
        <f t="shared" si="169"/>
        <v>147832639</v>
      </c>
      <c r="AB174" s="214">
        <f t="shared" si="164"/>
        <v>0.956103883168946</v>
      </c>
      <c r="AC174" s="417">
        <f>AC175+AC179</f>
        <v>6787211</v>
      </c>
      <c r="AD174" s="1"/>
    </row>
    <row r="175" s="4" customFormat="1" spans="1:30">
      <c r="A175" s="240" t="s">
        <v>26</v>
      </c>
      <c r="B175" s="241" t="s">
        <v>27</v>
      </c>
      <c r="C175" s="241" t="s">
        <v>47</v>
      </c>
      <c r="D175" s="510" t="s">
        <v>26</v>
      </c>
      <c r="E175" s="242" t="s">
        <v>29</v>
      </c>
      <c r="F175" s="506" t="s">
        <v>36</v>
      </c>
      <c r="G175" s="507" t="s">
        <v>34</v>
      </c>
      <c r="H175" s="503" t="s">
        <v>35</v>
      </c>
      <c r="I175" s="34" t="s">
        <v>36</v>
      </c>
      <c r="J175" s="37" t="s">
        <v>29</v>
      </c>
      <c r="K175" s="41" t="s">
        <v>29</v>
      </c>
      <c r="L175" s="41"/>
      <c r="M175" s="73"/>
      <c r="N175" s="74"/>
      <c r="O175" s="256" t="s">
        <v>142</v>
      </c>
      <c r="P175" s="74"/>
      <c r="Q175" s="277"/>
      <c r="R175" s="277">
        <v>61250000</v>
      </c>
      <c r="S175" s="217"/>
      <c r="T175" s="390">
        <f t="shared" ref="T175:AA175" si="170">SUM(T176:T178)</f>
        <v>12449450</v>
      </c>
      <c r="U175" s="180"/>
      <c r="V175" s="393">
        <f t="shared" si="170"/>
        <v>12449450</v>
      </c>
      <c r="W175" s="393">
        <f t="shared" si="170"/>
        <v>11127125</v>
      </c>
      <c r="X175" s="393">
        <f t="shared" si="170"/>
        <v>0</v>
      </c>
      <c r="Y175" s="393">
        <f t="shared" si="170"/>
        <v>11127125</v>
      </c>
      <c r="Z175" s="393">
        <f t="shared" si="170"/>
        <v>0</v>
      </c>
      <c r="AA175" s="393">
        <f t="shared" si="170"/>
        <v>11127125</v>
      </c>
      <c r="AB175" s="214">
        <f t="shared" si="164"/>
        <v>0.893784464373928</v>
      </c>
      <c r="AC175" s="417">
        <f>SUM(AC176:AC178)</f>
        <v>1322325</v>
      </c>
      <c r="AD175" s="1"/>
    </row>
    <row r="176" s="4" customFormat="1" spans="1:30">
      <c r="A176" s="240" t="s">
        <v>26</v>
      </c>
      <c r="B176" s="241" t="s">
        <v>27</v>
      </c>
      <c r="C176" s="241" t="s">
        <v>47</v>
      </c>
      <c r="D176" s="510" t="s">
        <v>26</v>
      </c>
      <c r="E176" s="242" t="s">
        <v>29</v>
      </c>
      <c r="F176" s="506" t="s">
        <v>36</v>
      </c>
      <c r="G176" s="507" t="s">
        <v>34</v>
      </c>
      <c r="H176" s="503" t="s">
        <v>35</v>
      </c>
      <c r="I176" s="34" t="s">
        <v>36</v>
      </c>
      <c r="J176" s="37" t="s">
        <v>29</v>
      </c>
      <c r="K176" s="41" t="s">
        <v>29</v>
      </c>
      <c r="L176" s="41" t="s">
        <v>38</v>
      </c>
      <c r="M176" s="73"/>
      <c r="N176" s="74"/>
      <c r="O176" s="256"/>
      <c r="P176" s="74"/>
      <c r="Q176" s="277" t="s">
        <v>78</v>
      </c>
      <c r="R176" s="399">
        <f t="shared" ref="R176:U176" si="171">SUM(R177:R178)</f>
        <v>28800</v>
      </c>
      <c r="S176" s="400">
        <f t="shared" si="171"/>
        <v>0</v>
      </c>
      <c r="T176" s="392">
        <v>1249450</v>
      </c>
      <c r="U176" s="393">
        <f t="shared" si="171"/>
        <v>0</v>
      </c>
      <c r="V176" s="139">
        <f t="shared" ref="V176:V178" si="172">SUM(S176:U176)</f>
        <v>1249450</v>
      </c>
      <c r="W176" s="140">
        <f>[1]Realisasi!U176</f>
        <v>448100</v>
      </c>
      <c r="X176" s="393">
        <f>SUM(X177:X178)</f>
        <v>0</v>
      </c>
      <c r="Y176" s="176">
        <f>[1]Realisasi!X176</f>
        <v>448100</v>
      </c>
      <c r="Z176" s="393">
        <f>SUM(Z177:Z178)</f>
        <v>0</v>
      </c>
      <c r="AA176" s="204">
        <f t="shared" ref="AA176:AA178" si="173">SUM(X176:Z176)</f>
        <v>448100</v>
      </c>
      <c r="AB176" s="214">
        <f t="shared" si="164"/>
        <v>0.358637800632278</v>
      </c>
      <c r="AC176" s="216">
        <f t="shared" ref="AC176:AC178" si="174">V176-AA176</f>
        <v>801350</v>
      </c>
      <c r="AD176" s="1"/>
    </row>
    <row r="177" s="1" customFormat="1" spans="1:29">
      <c r="A177" s="240" t="s">
        <v>26</v>
      </c>
      <c r="B177" s="241" t="s">
        <v>27</v>
      </c>
      <c r="C177" s="241" t="s">
        <v>47</v>
      </c>
      <c r="D177" s="510" t="s">
        <v>26</v>
      </c>
      <c r="E177" s="242" t="s">
        <v>29</v>
      </c>
      <c r="F177" s="506" t="s">
        <v>36</v>
      </c>
      <c r="G177" s="507" t="s">
        <v>34</v>
      </c>
      <c r="H177" s="503" t="s">
        <v>35</v>
      </c>
      <c r="I177" s="34" t="s">
        <v>36</v>
      </c>
      <c r="J177" s="37" t="s">
        <v>29</v>
      </c>
      <c r="K177" s="41" t="s">
        <v>29</v>
      </c>
      <c r="L177" s="41" t="s">
        <v>89</v>
      </c>
      <c r="M177" s="73"/>
      <c r="N177" s="74"/>
      <c r="O177" s="256"/>
      <c r="P177" s="74"/>
      <c r="Q177" s="277" t="s">
        <v>90</v>
      </c>
      <c r="R177" s="277">
        <v>7200</v>
      </c>
      <c r="S177" s="217"/>
      <c r="T177" s="392">
        <v>4000000</v>
      </c>
      <c r="U177" s="174"/>
      <c r="V177" s="139">
        <f t="shared" si="172"/>
        <v>4000000</v>
      </c>
      <c r="W177" s="140">
        <f>[1]Realisasi!U177</f>
        <v>3895500</v>
      </c>
      <c r="X177" s="187"/>
      <c r="Y177" s="176">
        <f>[1]Realisasi!X177</f>
        <v>3895500</v>
      </c>
      <c r="Z177" s="187"/>
      <c r="AA177" s="204">
        <f t="shared" si="173"/>
        <v>3895500</v>
      </c>
      <c r="AB177" s="214">
        <f t="shared" si="164"/>
        <v>0.973875</v>
      </c>
      <c r="AC177" s="216">
        <f t="shared" si="174"/>
        <v>104500</v>
      </c>
    </row>
    <row r="178" s="4" customFormat="1" ht="12.75" customHeight="1" spans="1:30">
      <c r="A178" s="240" t="s">
        <v>26</v>
      </c>
      <c r="B178" s="241" t="s">
        <v>27</v>
      </c>
      <c r="C178" s="241" t="s">
        <v>47</v>
      </c>
      <c r="D178" s="510" t="s">
        <v>26</v>
      </c>
      <c r="E178" s="242" t="s">
        <v>29</v>
      </c>
      <c r="F178" s="506" t="s">
        <v>36</v>
      </c>
      <c r="G178" s="507" t="s">
        <v>34</v>
      </c>
      <c r="H178" s="503" t="s">
        <v>35</v>
      </c>
      <c r="I178" s="34" t="s">
        <v>36</v>
      </c>
      <c r="J178" s="37" t="s">
        <v>29</v>
      </c>
      <c r="K178" s="41" t="s">
        <v>29</v>
      </c>
      <c r="L178" s="41" t="s">
        <v>171</v>
      </c>
      <c r="M178" s="73"/>
      <c r="N178" s="74"/>
      <c r="O178" s="256"/>
      <c r="P178" s="74"/>
      <c r="Q178" s="277" t="s">
        <v>181</v>
      </c>
      <c r="R178" s="277">
        <v>21600</v>
      </c>
      <c r="S178" s="217"/>
      <c r="T178" s="392">
        <v>7200000</v>
      </c>
      <c r="U178" s="177"/>
      <c r="V178" s="139">
        <f t="shared" si="172"/>
        <v>7200000</v>
      </c>
      <c r="W178" s="140">
        <f>[1]Realisasi!U178</f>
        <v>6783525</v>
      </c>
      <c r="X178" s="187"/>
      <c r="Y178" s="176">
        <f>[1]Realisasi!X178</f>
        <v>6783525</v>
      </c>
      <c r="Z178" s="187"/>
      <c r="AA178" s="204">
        <f t="shared" si="173"/>
        <v>6783525</v>
      </c>
      <c r="AB178" s="214">
        <f t="shared" si="164"/>
        <v>0.94215625</v>
      </c>
      <c r="AC178" s="216">
        <f t="shared" si="174"/>
        <v>416475</v>
      </c>
      <c r="AD178" s="1"/>
    </row>
    <row r="179" s="4" customFormat="1" ht="12.75" customHeight="1" spans="1:30">
      <c r="A179" s="240" t="s">
        <v>26</v>
      </c>
      <c r="B179" s="241" t="s">
        <v>27</v>
      </c>
      <c r="C179" s="241" t="s">
        <v>47</v>
      </c>
      <c r="D179" s="510" t="s">
        <v>26</v>
      </c>
      <c r="E179" s="242" t="s">
        <v>29</v>
      </c>
      <c r="F179" s="506" t="s">
        <v>36</v>
      </c>
      <c r="G179" s="507" t="s">
        <v>34</v>
      </c>
      <c r="H179" s="503" t="s">
        <v>35</v>
      </c>
      <c r="I179" s="34" t="s">
        <v>36</v>
      </c>
      <c r="J179" s="37" t="s">
        <v>36</v>
      </c>
      <c r="K179" s="41"/>
      <c r="L179" s="41"/>
      <c r="M179" s="73"/>
      <c r="N179" s="74"/>
      <c r="O179" s="256" t="s">
        <v>145</v>
      </c>
      <c r="P179" s="74"/>
      <c r="Q179" s="277"/>
      <c r="R179" s="399">
        <f t="shared" ref="R179:U179" si="175">R180</f>
        <v>24000000</v>
      </c>
      <c r="S179" s="400">
        <f t="shared" si="175"/>
        <v>0</v>
      </c>
      <c r="T179" s="390">
        <f t="shared" ref="T179:AA179" si="176">T180+T183</f>
        <v>142170400</v>
      </c>
      <c r="U179" s="393">
        <f t="shared" si="175"/>
        <v>0</v>
      </c>
      <c r="V179" s="393">
        <f t="shared" si="176"/>
        <v>142170400</v>
      </c>
      <c r="W179" s="393">
        <f t="shared" si="176"/>
        <v>123142702</v>
      </c>
      <c r="X179" s="393">
        <f t="shared" si="176"/>
        <v>0</v>
      </c>
      <c r="Y179" s="393">
        <f t="shared" si="176"/>
        <v>136705514</v>
      </c>
      <c r="Z179" s="393">
        <f t="shared" si="176"/>
        <v>0</v>
      </c>
      <c r="AA179" s="393">
        <f t="shared" si="176"/>
        <v>136705514</v>
      </c>
      <c r="AB179" s="214">
        <f t="shared" si="164"/>
        <v>0.961561014107015</v>
      </c>
      <c r="AC179" s="417">
        <f>AC180+AC183</f>
        <v>5464886</v>
      </c>
      <c r="AD179" s="1"/>
    </row>
    <row r="180" s="1" customFormat="1" spans="1:29">
      <c r="A180" s="240" t="s">
        <v>26</v>
      </c>
      <c r="B180" s="241" t="s">
        <v>27</v>
      </c>
      <c r="C180" s="241" t="s">
        <v>47</v>
      </c>
      <c r="D180" s="510" t="s">
        <v>26</v>
      </c>
      <c r="E180" s="242" t="s">
        <v>29</v>
      </c>
      <c r="F180" s="506" t="s">
        <v>36</v>
      </c>
      <c r="G180" s="507" t="s">
        <v>34</v>
      </c>
      <c r="H180" s="503" t="s">
        <v>35</v>
      </c>
      <c r="I180" s="34" t="s">
        <v>36</v>
      </c>
      <c r="J180" s="37" t="s">
        <v>36</v>
      </c>
      <c r="K180" s="41" t="s">
        <v>29</v>
      </c>
      <c r="L180" s="41"/>
      <c r="M180" s="73"/>
      <c r="N180" s="74"/>
      <c r="O180" s="256" t="s">
        <v>128</v>
      </c>
      <c r="P180" s="74"/>
      <c r="Q180" s="277"/>
      <c r="R180" s="277">
        <v>24000000</v>
      </c>
      <c r="S180" s="217"/>
      <c r="T180" s="390">
        <f t="shared" ref="T180:AA180" si="177">SUM(T181:T182)</f>
        <v>140500000</v>
      </c>
      <c r="U180" s="180"/>
      <c r="V180" s="393">
        <f t="shared" si="177"/>
        <v>140500000</v>
      </c>
      <c r="W180" s="393">
        <f t="shared" si="177"/>
        <v>122600000</v>
      </c>
      <c r="X180" s="393">
        <f t="shared" si="177"/>
        <v>0</v>
      </c>
      <c r="Y180" s="393">
        <f t="shared" si="177"/>
        <v>136000000</v>
      </c>
      <c r="Z180" s="393">
        <f t="shared" si="177"/>
        <v>0</v>
      </c>
      <c r="AA180" s="393">
        <f t="shared" si="177"/>
        <v>136000000</v>
      </c>
      <c r="AB180" s="214">
        <f t="shared" si="164"/>
        <v>0.96797153024911</v>
      </c>
      <c r="AC180" s="417">
        <f>SUM(AC181:AC182)</f>
        <v>4500000</v>
      </c>
    </row>
    <row r="181" s="1" customFormat="1" spans="1:29">
      <c r="A181" s="240" t="s">
        <v>26</v>
      </c>
      <c r="B181" s="241" t="s">
        <v>27</v>
      </c>
      <c r="C181" s="241" t="s">
        <v>47</v>
      </c>
      <c r="D181" s="510" t="s">
        <v>26</v>
      </c>
      <c r="E181" s="242" t="s">
        <v>29</v>
      </c>
      <c r="F181" s="506" t="s">
        <v>36</v>
      </c>
      <c r="G181" s="507" t="s">
        <v>34</v>
      </c>
      <c r="H181" s="503" t="s">
        <v>35</v>
      </c>
      <c r="I181" s="34" t="s">
        <v>36</v>
      </c>
      <c r="J181" s="37" t="s">
        <v>36</v>
      </c>
      <c r="K181" s="41" t="s">
        <v>29</v>
      </c>
      <c r="L181" s="41" t="s">
        <v>38</v>
      </c>
      <c r="M181" s="73"/>
      <c r="N181" s="74"/>
      <c r="O181" s="256"/>
      <c r="P181" s="74"/>
      <c r="Q181" s="277" t="s">
        <v>182</v>
      </c>
      <c r="R181" s="399">
        <f t="shared" ref="R181:U181" si="178">R182</f>
        <v>414498500</v>
      </c>
      <c r="S181" s="400">
        <f t="shared" si="178"/>
        <v>0</v>
      </c>
      <c r="T181" s="392">
        <v>137500000</v>
      </c>
      <c r="U181" s="393">
        <f t="shared" si="178"/>
        <v>0</v>
      </c>
      <c r="V181" s="139">
        <f t="shared" ref="V181:V185" si="179">SUM(S181:U181)</f>
        <v>137500000</v>
      </c>
      <c r="W181" s="140">
        <f>[1]Realisasi!U181</f>
        <v>119600000</v>
      </c>
      <c r="X181" s="393">
        <f>X182</f>
        <v>0</v>
      </c>
      <c r="Y181" s="176">
        <f>[1]Realisasi!X181</f>
        <v>133000000</v>
      </c>
      <c r="Z181" s="393">
        <f>Z182</f>
        <v>0</v>
      </c>
      <c r="AA181" s="204">
        <f t="shared" ref="AA181:AA185" si="180">SUM(X181:Z181)</f>
        <v>133000000</v>
      </c>
      <c r="AB181" s="214">
        <f t="shared" si="164"/>
        <v>0.967272727272727</v>
      </c>
      <c r="AC181" s="216">
        <f t="shared" ref="AC181:AC185" si="181">V181-AA181</f>
        <v>4500000</v>
      </c>
    </row>
    <row r="182" s="4" customFormat="1" ht="12.75" customHeight="1" spans="1:30">
      <c r="A182" s="240" t="s">
        <v>26</v>
      </c>
      <c r="B182" s="241" t="s">
        <v>27</v>
      </c>
      <c r="C182" s="241" t="s">
        <v>47</v>
      </c>
      <c r="D182" s="510" t="s">
        <v>26</v>
      </c>
      <c r="E182" s="242" t="s">
        <v>29</v>
      </c>
      <c r="F182" s="506" t="s">
        <v>36</v>
      </c>
      <c r="G182" s="507" t="s">
        <v>34</v>
      </c>
      <c r="H182" s="503" t="s">
        <v>35</v>
      </c>
      <c r="I182" s="34" t="s">
        <v>36</v>
      </c>
      <c r="J182" s="37" t="s">
        <v>36</v>
      </c>
      <c r="K182" s="41" t="s">
        <v>29</v>
      </c>
      <c r="L182" s="41" t="s">
        <v>183</v>
      </c>
      <c r="M182" s="73"/>
      <c r="N182" s="74"/>
      <c r="O182" s="256"/>
      <c r="P182" s="74"/>
      <c r="Q182" s="277" t="s">
        <v>184</v>
      </c>
      <c r="R182" s="399">
        <f t="shared" ref="R182:U182" si="182">SUM(R183:R185)</f>
        <v>414498500</v>
      </c>
      <c r="S182" s="400">
        <f t="shared" si="182"/>
        <v>0</v>
      </c>
      <c r="T182" s="392">
        <v>3000000</v>
      </c>
      <c r="U182" s="393">
        <f t="shared" si="182"/>
        <v>0</v>
      </c>
      <c r="V182" s="139">
        <f t="shared" si="179"/>
        <v>3000000</v>
      </c>
      <c r="W182" s="140">
        <f>[1]Realisasi!U182</f>
        <v>3000000</v>
      </c>
      <c r="X182" s="393">
        <f>SUM(X183:X185)</f>
        <v>0</v>
      </c>
      <c r="Y182" s="176">
        <f>[1]Realisasi!X182</f>
        <v>3000000</v>
      </c>
      <c r="Z182" s="393">
        <f>SUM(Z183:Z185)</f>
        <v>0</v>
      </c>
      <c r="AA182" s="204">
        <f t="shared" si="180"/>
        <v>3000000</v>
      </c>
      <c r="AB182" s="214">
        <f t="shared" si="164"/>
        <v>1</v>
      </c>
      <c r="AC182" s="216">
        <f t="shared" si="181"/>
        <v>0</v>
      </c>
      <c r="AD182" s="1"/>
    </row>
    <row r="183" s="4" customFormat="1" spans="1:30">
      <c r="A183" s="240" t="s">
        <v>26</v>
      </c>
      <c r="B183" s="241" t="s">
        <v>27</v>
      </c>
      <c r="C183" s="241" t="s">
        <v>47</v>
      </c>
      <c r="D183" s="510" t="s">
        <v>26</v>
      </c>
      <c r="E183" s="242" t="s">
        <v>29</v>
      </c>
      <c r="F183" s="506" t="s">
        <v>36</v>
      </c>
      <c r="G183" s="507" t="s">
        <v>34</v>
      </c>
      <c r="H183" s="503" t="s">
        <v>35</v>
      </c>
      <c r="I183" s="34" t="s">
        <v>36</v>
      </c>
      <c r="J183" s="37" t="s">
        <v>36</v>
      </c>
      <c r="K183" s="41" t="s">
        <v>36</v>
      </c>
      <c r="L183" s="41"/>
      <c r="M183" s="73"/>
      <c r="N183" s="74"/>
      <c r="O183" s="256" t="s">
        <v>134</v>
      </c>
      <c r="P183" s="74"/>
      <c r="Q183" s="277"/>
      <c r="R183" s="277">
        <v>308310500</v>
      </c>
      <c r="S183" s="217"/>
      <c r="T183" s="390">
        <f t="shared" ref="T183:AA183" si="183">SUM(T184:T185)</f>
        <v>1670400</v>
      </c>
      <c r="U183" s="174"/>
      <c r="V183" s="393">
        <f t="shared" si="183"/>
        <v>1670400</v>
      </c>
      <c r="W183" s="393">
        <f t="shared" si="183"/>
        <v>542702</v>
      </c>
      <c r="X183" s="393">
        <f t="shared" si="183"/>
        <v>0</v>
      </c>
      <c r="Y183" s="393">
        <f t="shared" si="183"/>
        <v>705514</v>
      </c>
      <c r="Z183" s="393">
        <f t="shared" si="183"/>
        <v>0</v>
      </c>
      <c r="AA183" s="393">
        <f t="shared" si="183"/>
        <v>705514</v>
      </c>
      <c r="AB183" s="214">
        <f t="shared" si="164"/>
        <v>0.422362308429119</v>
      </c>
      <c r="AC183" s="417">
        <f>SUM(AC184:AC185)</f>
        <v>964886</v>
      </c>
      <c r="AD183" s="1"/>
    </row>
    <row r="184" s="4" customFormat="1" spans="1:30">
      <c r="A184" s="240" t="s">
        <v>26</v>
      </c>
      <c r="B184" s="241" t="s">
        <v>27</v>
      </c>
      <c r="C184" s="241" t="s">
        <v>47</v>
      </c>
      <c r="D184" s="510" t="s">
        <v>26</v>
      </c>
      <c r="E184" s="242" t="s">
        <v>29</v>
      </c>
      <c r="F184" s="506" t="s">
        <v>36</v>
      </c>
      <c r="G184" s="507" t="s">
        <v>34</v>
      </c>
      <c r="H184" s="503" t="s">
        <v>35</v>
      </c>
      <c r="I184" s="34" t="s">
        <v>36</v>
      </c>
      <c r="J184" s="37" t="s">
        <v>36</v>
      </c>
      <c r="K184" s="41" t="s">
        <v>36</v>
      </c>
      <c r="L184" s="41" t="s">
        <v>135</v>
      </c>
      <c r="M184" s="73"/>
      <c r="N184" s="74"/>
      <c r="O184" s="256"/>
      <c r="P184" s="74"/>
      <c r="Q184" s="277" t="s">
        <v>136</v>
      </c>
      <c r="R184" s="277">
        <v>25800000</v>
      </c>
      <c r="S184" s="217"/>
      <c r="T184" s="392">
        <v>417600</v>
      </c>
      <c r="U184" s="174"/>
      <c r="V184" s="139">
        <f t="shared" si="179"/>
        <v>417600</v>
      </c>
      <c r="W184" s="140">
        <f>[1]Realisasi!U184</f>
        <v>241200</v>
      </c>
      <c r="X184" s="284"/>
      <c r="Y184" s="176">
        <f>[1]Realisasi!X184</f>
        <v>331651</v>
      </c>
      <c r="Z184" s="284"/>
      <c r="AA184" s="204">
        <f t="shared" si="180"/>
        <v>331651</v>
      </c>
      <c r="AB184" s="214">
        <f t="shared" si="164"/>
        <v>0.794183429118774</v>
      </c>
      <c r="AC184" s="216">
        <f t="shared" si="181"/>
        <v>85949</v>
      </c>
      <c r="AD184" s="1"/>
    </row>
    <row r="185" s="1" customFormat="1" spans="1:29">
      <c r="A185" s="240" t="s">
        <v>26</v>
      </c>
      <c r="B185" s="241" t="s">
        <v>27</v>
      </c>
      <c r="C185" s="241" t="s">
        <v>47</v>
      </c>
      <c r="D185" s="510" t="s">
        <v>26</v>
      </c>
      <c r="E185" s="242" t="s">
        <v>29</v>
      </c>
      <c r="F185" s="506" t="s">
        <v>36</v>
      </c>
      <c r="G185" s="507" t="s">
        <v>34</v>
      </c>
      <c r="H185" s="503" t="s">
        <v>35</v>
      </c>
      <c r="I185" s="34" t="s">
        <v>36</v>
      </c>
      <c r="J185" s="37" t="s">
        <v>36</v>
      </c>
      <c r="K185" s="41" t="s">
        <v>36</v>
      </c>
      <c r="L185" s="41" t="s">
        <v>137</v>
      </c>
      <c r="M185" s="73"/>
      <c r="N185" s="74"/>
      <c r="O185" s="256"/>
      <c r="P185" s="74"/>
      <c r="Q185" s="277" t="s">
        <v>138</v>
      </c>
      <c r="R185" s="277">
        <v>80388000</v>
      </c>
      <c r="S185" s="217"/>
      <c r="T185" s="392">
        <v>1252800</v>
      </c>
      <c r="U185" s="180"/>
      <c r="V185" s="139">
        <f t="shared" si="179"/>
        <v>1252800</v>
      </c>
      <c r="W185" s="140">
        <f>[1]Realisasi!U185</f>
        <v>301502</v>
      </c>
      <c r="X185" s="180"/>
      <c r="Y185" s="176">
        <f>[1]Realisasi!X185</f>
        <v>373863</v>
      </c>
      <c r="Z185" s="180"/>
      <c r="AA185" s="204">
        <f t="shared" si="180"/>
        <v>373863</v>
      </c>
      <c r="AB185" s="214">
        <f t="shared" si="164"/>
        <v>0.2984219348659</v>
      </c>
      <c r="AC185" s="216">
        <f t="shared" si="181"/>
        <v>878937</v>
      </c>
    </row>
    <row r="186" s="4" customFormat="1" ht="12.75" customHeight="1" spans="1:30">
      <c r="A186" s="233"/>
      <c r="B186" s="234"/>
      <c r="C186" s="234"/>
      <c r="D186" s="234"/>
      <c r="E186" s="234"/>
      <c r="F186" s="235"/>
      <c r="G186" s="234"/>
      <c r="H186" s="40"/>
      <c r="I186" s="40"/>
      <c r="J186" s="41"/>
      <c r="K186" s="41"/>
      <c r="L186" s="41"/>
      <c r="M186" s="73"/>
      <c r="N186" s="74"/>
      <c r="O186" s="256"/>
      <c r="P186" s="74"/>
      <c r="Q186" s="277"/>
      <c r="R186" s="399">
        <f>R187</f>
        <v>103200000</v>
      </c>
      <c r="S186" s="400">
        <f>S187</f>
        <v>0</v>
      </c>
      <c r="T186" s="401"/>
      <c r="U186" s="401"/>
      <c r="V186" s="401"/>
      <c r="W186" s="399"/>
      <c r="X186" s="393"/>
      <c r="Y186" s="393"/>
      <c r="Z186" s="393"/>
      <c r="AA186" s="400"/>
      <c r="AB186" s="336"/>
      <c r="AC186" s="418"/>
      <c r="AD186" s="1"/>
    </row>
    <row r="187" s="1" customFormat="1" ht="21" customHeight="1" spans="1:29">
      <c r="A187" s="22" t="s">
        <v>26</v>
      </c>
      <c r="B187" s="23" t="s">
        <v>27</v>
      </c>
      <c r="C187" s="23" t="s">
        <v>72</v>
      </c>
      <c r="D187" s="23"/>
      <c r="E187" s="23"/>
      <c r="F187" s="24"/>
      <c r="G187" s="24"/>
      <c r="H187" s="24"/>
      <c r="I187" s="24"/>
      <c r="J187" s="24"/>
      <c r="K187" s="24"/>
      <c r="L187" s="24"/>
      <c r="M187" s="360" t="s">
        <v>185</v>
      </c>
      <c r="N187" s="361"/>
      <c r="O187" s="361"/>
      <c r="P187" s="361"/>
      <c r="Q187" s="402"/>
      <c r="R187" s="126">
        <f t="shared" ref="R187:U187" si="184">R188</f>
        <v>103200000</v>
      </c>
      <c r="S187" s="63">
        <f t="shared" si="184"/>
        <v>0</v>
      </c>
      <c r="T187" s="403">
        <f t="shared" ref="T187:AA187" si="185">T188+T196</f>
        <v>178862300</v>
      </c>
      <c r="U187" s="403">
        <f t="shared" si="184"/>
        <v>0</v>
      </c>
      <c r="V187" s="403">
        <f t="shared" si="185"/>
        <v>178862300</v>
      </c>
      <c r="W187" s="403">
        <f t="shared" si="185"/>
        <v>140997086</v>
      </c>
      <c r="X187" s="403">
        <f t="shared" si="185"/>
        <v>0</v>
      </c>
      <c r="Y187" s="403">
        <f t="shared" si="185"/>
        <v>150628493</v>
      </c>
      <c r="Z187" s="403">
        <f t="shared" si="185"/>
        <v>0</v>
      </c>
      <c r="AA187" s="403">
        <f t="shared" si="185"/>
        <v>150628493</v>
      </c>
      <c r="AB187" s="342">
        <f t="shared" ref="AB187:AB194" si="186">AA187/V187</f>
        <v>0.842147803086508</v>
      </c>
      <c r="AC187" s="419">
        <f>AC188+AC196</f>
        <v>28233807</v>
      </c>
    </row>
    <row r="188" s="1" customFormat="1" ht="29.25" customHeight="1" spans="1:29">
      <c r="A188" s="354" t="s">
        <v>26</v>
      </c>
      <c r="B188" s="355" t="s">
        <v>27</v>
      </c>
      <c r="C188" s="355" t="s">
        <v>72</v>
      </c>
      <c r="D188" s="514" t="s">
        <v>26</v>
      </c>
      <c r="E188" s="234" t="s">
        <v>29</v>
      </c>
      <c r="F188" s="356"/>
      <c r="G188" s="356"/>
      <c r="H188" s="356"/>
      <c r="I188" s="356"/>
      <c r="J188" s="356"/>
      <c r="K188" s="356"/>
      <c r="L188" s="356"/>
      <c r="M188" s="362"/>
      <c r="N188" s="363"/>
      <c r="O188" s="364" t="s">
        <v>186</v>
      </c>
      <c r="P188" s="364"/>
      <c r="Q188" s="404"/>
      <c r="R188" s="396">
        <f t="shared" ref="R188:T188" si="187">R189</f>
        <v>103200000</v>
      </c>
      <c r="S188" s="397">
        <f t="shared" si="187"/>
        <v>0</v>
      </c>
      <c r="T188" s="405">
        <f t="shared" si="187"/>
        <v>6747500</v>
      </c>
      <c r="U188" s="393"/>
      <c r="V188" s="405">
        <f t="shared" ref="V188:AA188" si="188">V189</f>
        <v>6747500</v>
      </c>
      <c r="W188" s="405">
        <f t="shared" si="188"/>
        <v>4246680</v>
      </c>
      <c r="X188" s="405">
        <f t="shared" si="188"/>
        <v>0</v>
      </c>
      <c r="Y188" s="405">
        <f t="shared" si="188"/>
        <v>4746680</v>
      </c>
      <c r="Z188" s="405">
        <f t="shared" si="188"/>
        <v>0</v>
      </c>
      <c r="AA188" s="405">
        <f t="shared" si="188"/>
        <v>4746680</v>
      </c>
      <c r="AB188" s="420">
        <f t="shared" si="186"/>
        <v>0.703472397184142</v>
      </c>
      <c r="AC188" s="421">
        <f t="shared" ref="AC188:AC190" si="189">AC189</f>
        <v>2000820</v>
      </c>
    </row>
    <row r="189" s="4" customFormat="1" spans="1:30">
      <c r="A189" s="240" t="s">
        <v>26</v>
      </c>
      <c r="B189" s="241" t="s">
        <v>27</v>
      </c>
      <c r="C189" s="241" t="s">
        <v>72</v>
      </c>
      <c r="D189" s="510" t="s">
        <v>26</v>
      </c>
      <c r="E189" s="242" t="s">
        <v>29</v>
      </c>
      <c r="F189" s="512" t="s">
        <v>36</v>
      </c>
      <c r="G189" s="242"/>
      <c r="H189" s="34"/>
      <c r="I189" s="34"/>
      <c r="J189" s="37"/>
      <c r="K189" s="37"/>
      <c r="L189" s="37"/>
      <c r="M189" s="84"/>
      <c r="N189" s="85"/>
      <c r="O189" s="71" t="s">
        <v>187</v>
      </c>
      <c r="P189" s="71"/>
      <c r="Q189" s="136"/>
      <c r="R189" s="406">
        <v>103200000</v>
      </c>
      <c r="S189" s="217"/>
      <c r="T189" s="407">
        <f t="shared" ref="T189:AA189" si="190">T190</f>
        <v>6747500</v>
      </c>
      <c r="U189" s="175"/>
      <c r="V189" s="407">
        <f t="shared" si="190"/>
        <v>6747500</v>
      </c>
      <c r="W189" s="407">
        <f t="shared" si="190"/>
        <v>4246680</v>
      </c>
      <c r="X189" s="407">
        <f t="shared" si="190"/>
        <v>0</v>
      </c>
      <c r="Y189" s="407">
        <f t="shared" si="190"/>
        <v>4746680</v>
      </c>
      <c r="Z189" s="407">
        <f t="shared" si="190"/>
        <v>0</v>
      </c>
      <c r="AA189" s="407">
        <f t="shared" si="190"/>
        <v>4746680</v>
      </c>
      <c r="AB189" s="214">
        <f t="shared" si="186"/>
        <v>0.703472397184142</v>
      </c>
      <c r="AC189" s="422">
        <f t="shared" si="189"/>
        <v>2000820</v>
      </c>
      <c r="AD189" s="1"/>
    </row>
    <row r="190" s="1" customFormat="1" spans="1:29">
      <c r="A190" s="240" t="s">
        <v>26</v>
      </c>
      <c r="B190" s="241" t="s">
        <v>27</v>
      </c>
      <c r="C190" s="241" t="s">
        <v>72</v>
      </c>
      <c r="D190" s="510" t="s">
        <v>26</v>
      </c>
      <c r="E190" s="242" t="s">
        <v>29</v>
      </c>
      <c r="F190" s="512" t="s">
        <v>36</v>
      </c>
      <c r="G190" s="511" t="s">
        <v>34</v>
      </c>
      <c r="H190" s="503" t="s">
        <v>35</v>
      </c>
      <c r="I190" s="34" t="s">
        <v>36</v>
      </c>
      <c r="J190" s="37"/>
      <c r="K190" s="37"/>
      <c r="L190" s="37"/>
      <c r="M190" s="84"/>
      <c r="N190" s="85"/>
      <c r="O190" s="70" t="s">
        <v>37</v>
      </c>
      <c r="P190" s="85"/>
      <c r="Q190" s="406"/>
      <c r="R190" s="136"/>
      <c r="S190" s="217"/>
      <c r="T190" s="407">
        <f t="shared" ref="T190:AA190" si="191">T191</f>
        <v>6747500</v>
      </c>
      <c r="U190" s="174"/>
      <c r="V190" s="407">
        <f t="shared" si="191"/>
        <v>6747500</v>
      </c>
      <c r="W190" s="407">
        <f t="shared" si="191"/>
        <v>4246680</v>
      </c>
      <c r="X190" s="407">
        <f t="shared" si="191"/>
        <v>0</v>
      </c>
      <c r="Y190" s="407">
        <f t="shared" si="191"/>
        <v>4746680</v>
      </c>
      <c r="Z190" s="407">
        <f t="shared" si="191"/>
        <v>0</v>
      </c>
      <c r="AA190" s="407">
        <f t="shared" si="191"/>
        <v>4746680</v>
      </c>
      <c r="AB190" s="214">
        <f t="shared" si="186"/>
        <v>0.703472397184142</v>
      </c>
      <c r="AC190" s="422">
        <f t="shared" si="189"/>
        <v>2000820</v>
      </c>
    </row>
    <row r="191" s="1" customFormat="1" ht="12.75" customHeight="1" spans="1:29">
      <c r="A191" s="240" t="s">
        <v>26</v>
      </c>
      <c r="B191" s="241" t="s">
        <v>27</v>
      </c>
      <c r="C191" s="241" t="s">
        <v>72</v>
      </c>
      <c r="D191" s="510" t="s">
        <v>26</v>
      </c>
      <c r="E191" s="242" t="s">
        <v>29</v>
      </c>
      <c r="F191" s="512" t="s">
        <v>36</v>
      </c>
      <c r="G191" s="511" t="s">
        <v>34</v>
      </c>
      <c r="H191" s="503" t="s">
        <v>35</v>
      </c>
      <c r="I191" s="34" t="s">
        <v>36</v>
      </c>
      <c r="J191" s="37" t="s">
        <v>29</v>
      </c>
      <c r="K191" s="37" t="s">
        <v>29</v>
      </c>
      <c r="L191" s="37"/>
      <c r="M191" s="84"/>
      <c r="N191" s="85"/>
      <c r="O191" s="70" t="s">
        <v>142</v>
      </c>
      <c r="P191" s="85"/>
      <c r="Q191" s="406"/>
      <c r="R191" s="408">
        <f t="shared" ref="R191:U191" si="192">R193</f>
        <v>151798000</v>
      </c>
      <c r="S191" s="409">
        <f t="shared" si="192"/>
        <v>0</v>
      </c>
      <c r="T191" s="407">
        <f t="shared" ref="T191:AA191" si="193">SUM(T192:T194)</f>
        <v>6747500</v>
      </c>
      <c r="U191" s="410">
        <f t="shared" si="192"/>
        <v>0</v>
      </c>
      <c r="V191" s="407">
        <f t="shared" si="193"/>
        <v>6747500</v>
      </c>
      <c r="W191" s="407">
        <f t="shared" si="193"/>
        <v>4246680</v>
      </c>
      <c r="X191" s="407">
        <f t="shared" si="193"/>
        <v>0</v>
      </c>
      <c r="Y191" s="407">
        <f t="shared" si="193"/>
        <v>4746680</v>
      </c>
      <c r="Z191" s="407">
        <f t="shared" si="193"/>
        <v>0</v>
      </c>
      <c r="AA191" s="407">
        <f t="shared" si="193"/>
        <v>4746680</v>
      </c>
      <c r="AB191" s="214">
        <f t="shared" si="186"/>
        <v>0.703472397184142</v>
      </c>
      <c r="AC191" s="422">
        <f>SUM(AC192:AC194)</f>
        <v>2000820</v>
      </c>
    </row>
    <row r="192" s="4" customFormat="1" ht="12.75" customHeight="1" spans="1:30">
      <c r="A192" s="240" t="s">
        <v>26</v>
      </c>
      <c r="B192" s="241" t="s">
        <v>27</v>
      </c>
      <c r="C192" s="241" t="s">
        <v>72</v>
      </c>
      <c r="D192" s="510" t="s">
        <v>26</v>
      </c>
      <c r="E192" s="242" t="s">
        <v>29</v>
      </c>
      <c r="F192" s="512" t="s">
        <v>36</v>
      </c>
      <c r="G192" s="511" t="s">
        <v>34</v>
      </c>
      <c r="H192" s="503" t="s">
        <v>35</v>
      </c>
      <c r="I192" s="34" t="s">
        <v>36</v>
      </c>
      <c r="J192" s="37" t="s">
        <v>29</v>
      </c>
      <c r="K192" s="37" t="s">
        <v>29</v>
      </c>
      <c r="L192" s="37" t="s">
        <v>74</v>
      </c>
      <c r="M192" s="84"/>
      <c r="N192" s="85"/>
      <c r="O192" s="70"/>
      <c r="P192" s="85"/>
      <c r="Q192" s="406" t="s">
        <v>75</v>
      </c>
      <c r="R192" s="136"/>
      <c r="S192" s="411"/>
      <c r="T192" s="412">
        <v>570000</v>
      </c>
      <c r="U192" s="407"/>
      <c r="V192" s="139">
        <f t="shared" ref="V192:V194" si="194">SUM(S192:U192)</f>
        <v>570000</v>
      </c>
      <c r="W192" s="140">
        <f>[1]Realisasi!U192</f>
        <v>570000</v>
      </c>
      <c r="X192" s="407"/>
      <c r="Y192" s="176">
        <f>[1]Realisasi!X192</f>
        <v>570000</v>
      </c>
      <c r="Z192" s="407"/>
      <c r="AA192" s="423">
        <f t="shared" ref="AA192:AA194" si="195">SUM(Y192:Z192)</f>
        <v>570000</v>
      </c>
      <c r="AB192" s="214">
        <f t="shared" si="186"/>
        <v>1</v>
      </c>
      <c r="AC192" s="207">
        <f t="shared" ref="AC192:AC194" si="196">V192-AA192</f>
        <v>0</v>
      </c>
      <c r="AD192" s="1"/>
    </row>
    <row r="193" s="4" customFormat="1" ht="12.75" customHeight="1" spans="1:30">
      <c r="A193" s="240" t="s">
        <v>26</v>
      </c>
      <c r="B193" s="241" t="s">
        <v>27</v>
      </c>
      <c r="C193" s="241" t="s">
        <v>72</v>
      </c>
      <c r="D193" s="510" t="s">
        <v>26</v>
      </c>
      <c r="E193" s="242" t="s">
        <v>29</v>
      </c>
      <c r="F193" s="512" t="s">
        <v>36</v>
      </c>
      <c r="G193" s="511" t="s">
        <v>34</v>
      </c>
      <c r="H193" s="503" t="s">
        <v>35</v>
      </c>
      <c r="I193" s="34" t="s">
        <v>36</v>
      </c>
      <c r="J193" s="37" t="s">
        <v>29</v>
      </c>
      <c r="K193" s="37" t="s">
        <v>29</v>
      </c>
      <c r="L193" s="37" t="s">
        <v>38</v>
      </c>
      <c r="M193" s="84"/>
      <c r="N193" s="85"/>
      <c r="O193" s="70"/>
      <c r="P193" s="85"/>
      <c r="Q193" s="406" t="s">
        <v>78</v>
      </c>
      <c r="R193" s="136">
        <f t="shared" ref="R193:U193" si="197">R194</f>
        <v>151798000</v>
      </c>
      <c r="S193" s="411">
        <f t="shared" si="197"/>
        <v>0</v>
      </c>
      <c r="T193" s="412">
        <v>2177500</v>
      </c>
      <c r="U193" s="407">
        <f t="shared" si="197"/>
        <v>0</v>
      </c>
      <c r="V193" s="139">
        <f t="shared" si="194"/>
        <v>2177500</v>
      </c>
      <c r="W193" s="140">
        <f>[1]Realisasi!U193</f>
        <v>0</v>
      </c>
      <c r="X193" s="407">
        <f>X194</f>
        <v>0</v>
      </c>
      <c r="Y193" s="176">
        <f>[1]Realisasi!X193</f>
        <v>500000</v>
      </c>
      <c r="Z193" s="407">
        <f>Z194</f>
        <v>0</v>
      </c>
      <c r="AA193" s="423">
        <f t="shared" si="195"/>
        <v>500000</v>
      </c>
      <c r="AB193" s="214">
        <f t="shared" si="186"/>
        <v>0.229621125143513</v>
      </c>
      <c r="AC193" s="207">
        <f t="shared" si="196"/>
        <v>1677500</v>
      </c>
      <c r="AD193" s="1"/>
    </row>
    <row r="194" s="4" customFormat="1" spans="1:30">
      <c r="A194" s="240" t="s">
        <v>26</v>
      </c>
      <c r="B194" s="241" t="s">
        <v>27</v>
      </c>
      <c r="C194" s="241" t="s">
        <v>72</v>
      </c>
      <c r="D194" s="510" t="s">
        <v>26</v>
      </c>
      <c r="E194" s="242" t="s">
        <v>29</v>
      </c>
      <c r="F194" s="512" t="s">
        <v>36</v>
      </c>
      <c r="G194" s="511" t="s">
        <v>34</v>
      </c>
      <c r="H194" s="503" t="s">
        <v>35</v>
      </c>
      <c r="I194" s="34" t="s">
        <v>36</v>
      </c>
      <c r="J194" s="37" t="s">
        <v>29</v>
      </c>
      <c r="K194" s="37" t="s">
        <v>29</v>
      </c>
      <c r="L194" s="37" t="s">
        <v>89</v>
      </c>
      <c r="M194" s="84"/>
      <c r="N194" s="85"/>
      <c r="O194" s="70"/>
      <c r="P194" s="85"/>
      <c r="Q194" s="406" t="s">
        <v>90</v>
      </c>
      <c r="R194" s="136">
        <f t="shared" ref="R194:U194" si="198">R195</f>
        <v>151798000</v>
      </c>
      <c r="S194" s="411">
        <f t="shared" si="198"/>
        <v>0</v>
      </c>
      <c r="T194" s="412">
        <v>4000000</v>
      </c>
      <c r="U194" s="407">
        <f t="shared" si="198"/>
        <v>0</v>
      </c>
      <c r="V194" s="139">
        <f t="shared" si="194"/>
        <v>4000000</v>
      </c>
      <c r="W194" s="140">
        <f>[1]Realisasi!U194</f>
        <v>3676680</v>
      </c>
      <c r="X194" s="407">
        <f>X195</f>
        <v>0</v>
      </c>
      <c r="Y194" s="176">
        <f>[1]Realisasi!X194</f>
        <v>3676680</v>
      </c>
      <c r="Z194" s="407">
        <f>Z195</f>
        <v>0</v>
      </c>
      <c r="AA194" s="423">
        <f t="shared" si="195"/>
        <v>3676680</v>
      </c>
      <c r="AB194" s="214">
        <f t="shared" si="186"/>
        <v>0.91917</v>
      </c>
      <c r="AC194" s="207">
        <f t="shared" si="196"/>
        <v>323320</v>
      </c>
      <c r="AD194" s="1"/>
    </row>
    <row r="195" s="1" customFormat="1" spans="1:29">
      <c r="A195" s="240"/>
      <c r="B195" s="241"/>
      <c r="C195" s="241"/>
      <c r="D195" s="241"/>
      <c r="E195" s="242"/>
      <c r="F195" s="232"/>
      <c r="G195" s="242"/>
      <c r="H195" s="34"/>
      <c r="I195" s="34"/>
      <c r="J195" s="37"/>
      <c r="K195" s="37"/>
      <c r="L195" s="37"/>
      <c r="M195" s="84"/>
      <c r="N195" s="85"/>
      <c r="O195" s="70"/>
      <c r="P195" s="85"/>
      <c r="Q195" s="406"/>
      <c r="R195" s="136">
        <f t="shared" ref="R195:U195" si="199">R196+R200</f>
        <v>151798000</v>
      </c>
      <c r="S195" s="411">
        <f t="shared" si="199"/>
        <v>0</v>
      </c>
      <c r="T195" s="407"/>
      <c r="U195" s="407">
        <f t="shared" si="199"/>
        <v>0</v>
      </c>
      <c r="V195" s="407"/>
      <c r="W195" s="136"/>
      <c r="X195" s="407">
        <f>X196+X200</f>
        <v>0</v>
      </c>
      <c r="Y195" s="407"/>
      <c r="Z195" s="407">
        <f>Z196+Z200</f>
        <v>0</v>
      </c>
      <c r="AA195" s="411"/>
      <c r="AB195" s="214"/>
      <c r="AC195" s="478"/>
    </row>
    <row r="196" s="1" customFormat="1" spans="1:29">
      <c r="A196" s="240" t="s">
        <v>26</v>
      </c>
      <c r="B196" s="241" t="s">
        <v>27</v>
      </c>
      <c r="C196" s="241" t="s">
        <v>72</v>
      </c>
      <c r="D196" s="510" t="s">
        <v>26</v>
      </c>
      <c r="E196" s="242" t="s">
        <v>47</v>
      </c>
      <c r="F196" s="31"/>
      <c r="G196" s="31"/>
      <c r="H196" s="31"/>
      <c r="I196" s="31"/>
      <c r="J196" s="31"/>
      <c r="K196" s="31"/>
      <c r="L196" s="31"/>
      <c r="M196" s="435"/>
      <c r="N196" s="436"/>
      <c r="O196" s="437" t="s">
        <v>188</v>
      </c>
      <c r="P196" s="437"/>
      <c r="Q196" s="446"/>
      <c r="R196" s="136">
        <f>SUM(R197:R199)</f>
        <v>8320000</v>
      </c>
      <c r="S196" s="411">
        <f>SUM(S197:S199)</f>
        <v>0</v>
      </c>
      <c r="T196" s="407">
        <f t="shared" ref="T196:AA196" si="200">T197+T211+T225</f>
        <v>172114800</v>
      </c>
      <c r="U196" s="407">
        <f t="shared" si="200"/>
        <v>0</v>
      </c>
      <c r="V196" s="407">
        <f t="shared" si="200"/>
        <v>172114800</v>
      </c>
      <c r="W196" s="407">
        <f t="shared" si="200"/>
        <v>136750406</v>
      </c>
      <c r="X196" s="407">
        <f t="shared" si="200"/>
        <v>0</v>
      </c>
      <c r="Y196" s="407">
        <f t="shared" si="200"/>
        <v>145881813</v>
      </c>
      <c r="Z196" s="407">
        <f t="shared" si="200"/>
        <v>0</v>
      </c>
      <c r="AA196" s="407">
        <f t="shared" si="200"/>
        <v>145881813</v>
      </c>
      <c r="AB196" s="214">
        <f t="shared" ref="AB196:AB209" si="201">AA196/V196</f>
        <v>0.847584362297722</v>
      </c>
      <c r="AC196" s="422">
        <f>AC197+AC211+AC225</f>
        <v>26232987</v>
      </c>
    </row>
    <row r="197" s="4" customFormat="1" ht="12.75" customHeight="1" spans="1:30">
      <c r="A197" s="240" t="s">
        <v>26</v>
      </c>
      <c r="B197" s="241" t="s">
        <v>27</v>
      </c>
      <c r="C197" s="241" t="s">
        <v>72</v>
      </c>
      <c r="D197" s="510" t="s">
        <v>26</v>
      </c>
      <c r="E197" s="242" t="s">
        <v>47</v>
      </c>
      <c r="F197" s="512" t="s">
        <v>47</v>
      </c>
      <c r="G197" s="242"/>
      <c r="H197" s="34"/>
      <c r="I197" s="34"/>
      <c r="J197" s="37"/>
      <c r="K197" s="37"/>
      <c r="L197" s="37"/>
      <c r="M197" s="84"/>
      <c r="N197" s="85"/>
      <c r="O197" s="71" t="s">
        <v>189</v>
      </c>
      <c r="P197" s="71"/>
      <c r="Q197" s="136"/>
      <c r="R197" s="406">
        <v>400000</v>
      </c>
      <c r="S197" s="447"/>
      <c r="T197" s="407">
        <f t="shared" ref="T197:AA197" si="202">T198+T205</f>
        <v>28319000</v>
      </c>
      <c r="U197" s="407">
        <f t="shared" si="202"/>
        <v>0</v>
      </c>
      <c r="V197" s="407">
        <f t="shared" si="202"/>
        <v>28319000</v>
      </c>
      <c r="W197" s="407">
        <f t="shared" si="202"/>
        <v>20122685</v>
      </c>
      <c r="X197" s="407">
        <f t="shared" si="202"/>
        <v>0</v>
      </c>
      <c r="Y197" s="407">
        <f t="shared" si="202"/>
        <v>24772685</v>
      </c>
      <c r="Z197" s="407">
        <f t="shared" si="202"/>
        <v>0</v>
      </c>
      <c r="AA197" s="407">
        <f t="shared" si="202"/>
        <v>24772685</v>
      </c>
      <c r="AB197" s="214">
        <f t="shared" si="201"/>
        <v>0.874772590840072</v>
      </c>
      <c r="AC197" s="422">
        <f>AC198+AC205</f>
        <v>3546315</v>
      </c>
      <c r="AD197" s="1"/>
    </row>
    <row r="198" s="1" customFormat="1" spans="1:29">
      <c r="A198" s="240" t="s">
        <v>26</v>
      </c>
      <c r="B198" s="241" t="s">
        <v>27</v>
      </c>
      <c r="C198" s="241" t="s">
        <v>72</v>
      </c>
      <c r="D198" s="510" t="s">
        <v>26</v>
      </c>
      <c r="E198" s="242" t="s">
        <v>47</v>
      </c>
      <c r="F198" s="512" t="s">
        <v>47</v>
      </c>
      <c r="G198" s="511" t="s">
        <v>34</v>
      </c>
      <c r="H198" s="503" t="s">
        <v>35</v>
      </c>
      <c r="I198" s="34" t="s">
        <v>36</v>
      </c>
      <c r="J198" s="37"/>
      <c r="K198" s="37"/>
      <c r="L198" s="37"/>
      <c r="M198" s="84"/>
      <c r="N198" s="85"/>
      <c r="O198" s="70" t="s">
        <v>37</v>
      </c>
      <c r="P198" s="85"/>
      <c r="Q198" s="406"/>
      <c r="R198" s="406">
        <v>3520000</v>
      </c>
      <c r="S198" s="447"/>
      <c r="T198" s="407">
        <f t="shared" ref="T198:AA198" si="203">T199</f>
        <v>17139000</v>
      </c>
      <c r="U198" s="407">
        <f t="shared" si="203"/>
        <v>0</v>
      </c>
      <c r="V198" s="407">
        <f t="shared" si="203"/>
        <v>17139000</v>
      </c>
      <c r="W198" s="407">
        <f t="shared" si="203"/>
        <v>16242685</v>
      </c>
      <c r="X198" s="407">
        <f t="shared" si="203"/>
        <v>0</v>
      </c>
      <c r="Y198" s="407">
        <f t="shared" si="203"/>
        <v>16242685</v>
      </c>
      <c r="Z198" s="407">
        <f t="shared" si="203"/>
        <v>0</v>
      </c>
      <c r="AA198" s="407">
        <f t="shared" si="203"/>
        <v>16242685</v>
      </c>
      <c r="AB198" s="214">
        <f t="shared" si="201"/>
        <v>0.947703191551432</v>
      </c>
      <c r="AC198" s="422">
        <f>AC199</f>
        <v>896315</v>
      </c>
    </row>
    <row r="199" s="4" customFormat="1" spans="1:30">
      <c r="A199" s="240" t="s">
        <v>26</v>
      </c>
      <c r="B199" s="241" t="s">
        <v>27</v>
      </c>
      <c r="C199" s="241" t="s">
        <v>72</v>
      </c>
      <c r="D199" s="510" t="s">
        <v>26</v>
      </c>
      <c r="E199" s="242" t="s">
        <v>47</v>
      </c>
      <c r="F199" s="512" t="s">
        <v>47</v>
      </c>
      <c r="G199" s="511" t="s">
        <v>34</v>
      </c>
      <c r="H199" s="503" t="s">
        <v>35</v>
      </c>
      <c r="I199" s="34" t="s">
        <v>36</v>
      </c>
      <c r="J199" s="37" t="s">
        <v>29</v>
      </c>
      <c r="K199" s="37" t="s">
        <v>29</v>
      </c>
      <c r="L199" s="37"/>
      <c r="M199" s="84"/>
      <c r="N199" s="85"/>
      <c r="O199" s="70" t="s">
        <v>142</v>
      </c>
      <c r="P199" s="85"/>
      <c r="Q199" s="406"/>
      <c r="R199" s="406">
        <v>4400000</v>
      </c>
      <c r="S199" s="217"/>
      <c r="T199" s="407">
        <f t="shared" ref="T199:AA199" si="204">SUM(T200:T204)</f>
        <v>17139000</v>
      </c>
      <c r="U199" s="407">
        <f t="shared" si="204"/>
        <v>0</v>
      </c>
      <c r="V199" s="407">
        <f t="shared" si="204"/>
        <v>17139000</v>
      </c>
      <c r="W199" s="407">
        <f t="shared" si="204"/>
        <v>16242685</v>
      </c>
      <c r="X199" s="407">
        <f t="shared" si="204"/>
        <v>0</v>
      </c>
      <c r="Y199" s="407">
        <f t="shared" si="204"/>
        <v>16242685</v>
      </c>
      <c r="Z199" s="407">
        <f t="shared" si="204"/>
        <v>0</v>
      </c>
      <c r="AA199" s="407">
        <f t="shared" si="204"/>
        <v>16242685</v>
      </c>
      <c r="AB199" s="214">
        <f t="shared" si="201"/>
        <v>0.947703191551432</v>
      </c>
      <c r="AC199" s="407">
        <f>SUM(AC200:AC204)</f>
        <v>896315</v>
      </c>
      <c r="AD199" s="1"/>
    </row>
    <row r="200" s="1" customFormat="1" ht="27.6" spans="1:29">
      <c r="A200" s="240" t="s">
        <v>26</v>
      </c>
      <c r="B200" s="241" t="s">
        <v>27</v>
      </c>
      <c r="C200" s="241" t="s">
        <v>72</v>
      </c>
      <c r="D200" s="510" t="s">
        <v>26</v>
      </c>
      <c r="E200" s="242" t="s">
        <v>47</v>
      </c>
      <c r="F200" s="512" t="s">
        <v>47</v>
      </c>
      <c r="G200" s="511" t="s">
        <v>34</v>
      </c>
      <c r="H200" s="503" t="s">
        <v>35</v>
      </c>
      <c r="I200" s="34" t="s">
        <v>36</v>
      </c>
      <c r="J200" s="37" t="s">
        <v>29</v>
      </c>
      <c r="K200" s="37" t="s">
        <v>29</v>
      </c>
      <c r="L200" s="37" t="s">
        <v>76</v>
      </c>
      <c r="M200" s="84"/>
      <c r="N200" s="85"/>
      <c r="O200" s="70"/>
      <c r="P200" s="85"/>
      <c r="Q200" s="406" t="s">
        <v>190</v>
      </c>
      <c r="R200" s="136">
        <f t="shared" ref="R200:U200" si="205">R201+R207</f>
        <v>143478000</v>
      </c>
      <c r="S200" s="411">
        <f t="shared" si="205"/>
        <v>0</v>
      </c>
      <c r="T200" s="392">
        <v>590000</v>
      </c>
      <c r="U200" s="407">
        <f t="shared" si="205"/>
        <v>0</v>
      </c>
      <c r="V200" s="139">
        <f t="shared" ref="V200:V204" si="206">SUM(S200:U200)</f>
        <v>590000</v>
      </c>
      <c r="W200" s="140">
        <f>[1]Realisasi!U200</f>
        <v>530000</v>
      </c>
      <c r="X200" s="407">
        <f>X201+X207</f>
        <v>0</v>
      </c>
      <c r="Y200" s="176">
        <f>[1]Realisasi!X200</f>
        <v>530000</v>
      </c>
      <c r="Z200" s="407">
        <f>Z201+Z207</f>
        <v>0</v>
      </c>
      <c r="AA200" s="423">
        <f t="shared" ref="AA200:AA204" si="207">SUM(Y200:Z200)</f>
        <v>530000</v>
      </c>
      <c r="AB200" s="214">
        <f t="shared" si="201"/>
        <v>0.898305084745763</v>
      </c>
      <c r="AC200" s="207">
        <f t="shared" ref="AC200:AC204" si="208">V200-AA200</f>
        <v>60000</v>
      </c>
    </row>
    <row r="201" s="5" customFormat="1" spans="1:29">
      <c r="A201" s="240" t="s">
        <v>26</v>
      </c>
      <c r="B201" s="241" t="s">
        <v>27</v>
      </c>
      <c r="C201" s="241" t="s">
        <v>72</v>
      </c>
      <c r="D201" s="510" t="s">
        <v>26</v>
      </c>
      <c r="E201" s="242" t="s">
        <v>47</v>
      </c>
      <c r="F201" s="512" t="s">
        <v>47</v>
      </c>
      <c r="G201" s="511" t="s">
        <v>34</v>
      </c>
      <c r="H201" s="503" t="s">
        <v>35</v>
      </c>
      <c r="I201" s="34" t="s">
        <v>36</v>
      </c>
      <c r="J201" s="37" t="s">
        <v>29</v>
      </c>
      <c r="K201" s="37" t="s">
        <v>29</v>
      </c>
      <c r="L201" s="37" t="s">
        <v>38</v>
      </c>
      <c r="M201" s="84"/>
      <c r="N201" s="70"/>
      <c r="O201" s="70"/>
      <c r="P201" s="85"/>
      <c r="Q201" s="391" t="s">
        <v>191</v>
      </c>
      <c r="R201" s="136">
        <f t="shared" ref="R201:U201" si="209">SUM(R203:R206)</f>
        <v>141750000</v>
      </c>
      <c r="S201" s="411">
        <f t="shared" si="209"/>
        <v>0</v>
      </c>
      <c r="T201" s="392">
        <v>1204000</v>
      </c>
      <c r="U201" s="407">
        <f t="shared" si="209"/>
        <v>0</v>
      </c>
      <c r="V201" s="139">
        <f t="shared" si="206"/>
        <v>1204000</v>
      </c>
      <c r="W201" s="140">
        <f>[1]Realisasi!U201</f>
        <v>1008350</v>
      </c>
      <c r="X201" s="407">
        <f>SUM(X203:X206)</f>
        <v>0</v>
      </c>
      <c r="Y201" s="176">
        <f>[1]Realisasi!X201</f>
        <v>1008350</v>
      </c>
      <c r="Z201" s="407">
        <f>SUM(Z203:Z206)</f>
        <v>0</v>
      </c>
      <c r="AA201" s="423">
        <f t="shared" si="207"/>
        <v>1008350</v>
      </c>
      <c r="AB201" s="214">
        <f t="shared" si="201"/>
        <v>0.8375</v>
      </c>
      <c r="AC201" s="207">
        <f t="shared" si="208"/>
        <v>195650</v>
      </c>
    </row>
    <row r="202" s="5" customFormat="1" spans="1:29">
      <c r="A202" s="424" t="s">
        <v>26</v>
      </c>
      <c r="B202" s="425" t="s">
        <v>27</v>
      </c>
      <c r="C202" s="425" t="s">
        <v>72</v>
      </c>
      <c r="D202" s="515" t="s">
        <v>26</v>
      </c>
      <c r="E202" s="229" t="s">
        <v>47</v>
      </c>
      <c r="F202" s="506" t="s">
        <v>47</v>
      </c>
      <c r="G202" s="507" t="s">
        <v>34</v>
      </c>
      <c r="H202" s="503" t="s">
        <v>35</v>
      </c>
      <c r="I202" s="34" t="s">
        <v>36</v>
      </c>
      <c r="J202" s="37" t="s">
        <v>29</v>
      </c>
      <c r="K202" s="41" t="s">
        <v>29</v>
      </c>
      <c r="L202" s="41" t="s">
        <v>81</v>
      </c>
      <c r="M202" s="84"/>
      <c r="N202" s="70"/>
      <c r="O202" s="70"/>
      <c r="P202" s="85"/>
      <c r="Q202" s="406" t="s">
        <v>170</v>
      </c>
      <c r="R202" s="136"/>
      <c r="S202" s="411"/>
      <c r="T202" s="392">
        <v>5850000</v>
      </c>
      <c r="U202" s="407"/>
      <c r="V202" s="139">
        <f t="shared" si="206"/>
        <v>5850000</v>
      </c>
      <c r="W202" s="140">
        <f>[1]Realisasi!U202</f>
        <v>5850000</v>
      </c>
      <c r="X202" s="407"/>
      <c r="Y202" s="176">
        <f>[1]Realisasi!X202</f>
        <v>5850000</v>
      </c>
      <c r="Z202" s="407"/>
      <c r="AA202" s="423">
        <f t="shared" si="207"/>
        <v>5850000</v>
      </c>
      <c r="AB202" s="214">
        <f t="shared" si="201"/>
        <v>1</v>
      </c>
      <c r="AC202" s="207">
        <f t="shared" si="208"/>
        <v>0</v>
      </c>
    </row>
    <row r="203" s="5" customFormat="1" spans="1:29">
      <c r="A203" s="240" t="s">
        <v>26</v>
      </c>
      <c r="B203" s="241" t="s">
        <v>27</v>
      </c>
      <c r="C203" s="241" t="s">
        <v>72</v>
      </c>
      <c r="D203" s="510" t="s">
        <v>26</v>
      </c>
      <c r="E203" s="242" t="s">
        <v>47</v>
      </c>
      <c r="F203" s="512" t="s">
        <v>47</v>
      </c>
      <c r="G203" s="511" t="s">
        <v>34</v>
      </c>
      <c r="H203" s="503" t="s">
        <v>35</v>
      </c>
      <c r="I203" s="34" t="s">
        <v>36</v>
      </c>
      <c r="J203" s="37" t="s">
        <v>29</v>
      </c>
      <c r="K203" s="37" t="s">
        <v>29</v>
      </c>
      <c r="L203" s="37" t="s">
        <v>89</v>
      </c>
      <c r="M203" s="84"/>
      <c r="N203" s="85"/>
      <c r="O203" s="70"/>
      <c r="P203" s="85"/>
      <c r="Q203" s="406" t="s">
        <v>90</v>
      </c>
      <c r="R203" s="406">
        <v>7500000</v>
      </c>
      <c r="S203" s="448"/>
      <c r="T203" s="392">
        <v>5495000</v>
      </c>
      <c r="U203" s="449"/>
      <c r="V203" s="139">
        <f t="shared" si="206"/>
        <v>5495000</v>
      </c>
      <c r="W203" s="140">
        <f>[1]Realisasi!U203</f>
        <v>5231835</v>
      </c>
      <c r="X203" s="449"/>
      <c r="Y203" s="176">
        <f>[1]Realisasi!X203</f>
        <v>5231835</v>
      </c>
      <c r="Z203" s="449"/>
      <c r="AA203" s="423">
        <f t="shared" si="207"/>
        <v>5231835</v>
      </c>
      <c r="AB203" s="214">
        <f t="shared" si="201"/>
        <v>0.952108280254777</v>
      </c>
      <c r="AC203" s="207">
        <f t="shared" si="208"/>
        <v>263165</v>
      </c>
    </row>
    <row r="204" s="5" customFormat="1" ht="18" customHeight="1" spans="1:29">
      <c r="A204" s="240" t="s">
        <v>26</v>
      </c>
      <c r="B204" s="241" t="s">
        <v>27</v>
      </c>
      <c r="C204" s="241" t="s">
        <v>72</v>
      </c>
      <c r="D204" s="510" t="s">
        <v>26</v>
      </c>
      <c r="E204" s="242" t="s">
        <v>47</v>
      </c>
      <c r="F204" s="512" t="s">
        <v>47</v>
      </c>
      <c r="G204" s="511" t="s">
        <v>34</v>
      </c>
      <c r="H204" s="503" t="s">
        <v>35</v>
      </c>
      <c r="I204" s="34" t="s">
        <v>36</v>
      </c>
      <c r="J204" s="37" t="s">
        <v>29</v>
      </c>
      <c r="K204" s="37" t="s">
        <v>29</v>
      </c>
      <c r="L204" s="37" t="s">
        <v>171</v>
      </c>
      <c r="M204" s="84"/>
      <c r="N204" s="85"/>
      <c r="O204" s="70"/>
      <c r="P204" s="85"/>
      <c r="Q204" s="384" t="s">
        <v>192</v>
      </c>
      <c r="R204" s="384" t="s">
        <v>192</v>
      </c>
      <c r="S204" s="448"/>
      <c r="T204" s="392">
        <v>4000000</v>
      </c>
      <c r="U204" s="449"/>
      <c r="V204" s="139">
        <f t="shared" si="206"/>
        <v>4000000</v>
      </c>
      <c r="W204" s="140">
        <f>[1]Realisasi!U204</f>
        <v>3622500</v>
      </c>
      <c r="X204" s="449"/>
      <c r="Y204" s="176">
        <f>[1]Realisasi!X204</f>
        <v>3622500</v>
      </c>
      <c r="Z204" s="449"/>
      <c r="AA204" s="423">
        <f t="shared" si="207"/>
        <v>3622500</v>
      </c>
      <c r="AB204" s="214">
        <f t="shared" si="201"/>
        <v>0.905625</v>
      </c>
      <c r="AC204" s="207">
        <f t="shared" si="208"/>
        <v>377500</v>
      </c>
    </row>
    <row r="205" s="5" customFormat="1" spans="1:29">
      <c r="A205" s="240" t="s">
        <v>26</v>
      </c>
      <c r="B205" s="241" t="s">
        <v>27</v>
      </c>
      <c r="C205" s="241" t="s">
        <v>72</v>
      </c>
      <c r="D205" s="510" t="s">
        <v>26</v>
      </c>
      <c r="E205" s="242" t="s">
        <v>47</v>
      </c>
      <c r="F205" s="512" t="s">
        <v>47</v>
      </c>
      <c r="G205" s="511" t="s">
        <v>34</v>
      </c>
      <c r="H205" s="503" t="s">
        <v>35</v>
      </c>
      <c r="I205" s="34" t="s">
        <v>36</v>
      </c>
      <c r="J205" s="34" t="s">
        <v>47</v>
      </c>
      <c r="K205" s="37"/>
      <c r="L205" s="37"/>
      <c r="M205" s="84"/>
      <c r="N205" s="85"/>
      <c r="O205" s="245" t="s">
        <v>148</v>
      </c>
      <c r="P205" s="70"/>
      <c r="Q205" s="406"/>
      <c r="R205" s="406">
        <v>132000000</v>
      </c>
      <c r="S205" s="448"/>
      <c r="T205" s="407">
        <f t="shared" ref="T205:AA205" si="210">T206</f>
        <v>11180000</v>
      </c>
      <c r="U205" s="407">
        <f t="shared" si="210"/>
        <v>0</v>
      </c>
      <c r="V205" s="407">
        <f t="shared" si="210"/>
        <v>11180000</v>
      </c>
      <c r="W205" s="407">
        <f t="shared" si="210"/>
        <v>3880000</v>
      </c>
      <c r="X205" s="407">
        <f t="shared" si="210"/>
        <v>0</v>
      </c>
      <c r="Y205" s="407">
        <f t="shared" si="210"/>
        <v>8530000</v>
      </c>
      <c r="Z205" s="407">
        <f t="shared" si="210"/>
        <v>0</v>
      </c>
      <c r="AA205" s="407">
        <f t="shared" si="210"/>
        <v>8530000</v>
      </c>
      <c r="AB205" s="214">
        <f t="shared" si="201"/>
        <v>0.762969588550984</v>
      </c>
      <c r="AC205" s="422">
        <f>AC206</f>
        <v>2650000</v>
      </c>
    </row>
    <row r="206" s="5" customFormat="1" spans="1:29">
      <c r="A206" s="240" t="s">
        <v>26</v>
      </c>
      <c r="B206" s="241" t="s">
        <v>27</v>
      </c>
      <c r="C206" s="241" t="s">
        <v>72</v>
      </c>
      <c r="D206" s="510" t="s">
        <v>26</v>
      </c>
      <c r="E206" s="242" t="s">
        <v>47</v>
      </c>
      <c r="F206" s="512" t="s">
        <v>47</v>
      </c>
      <c r="G206" s="511" t="s">
        <v>34</v>
      </c>
      <c r="H206" s="503" t="s">
        <v>35</v>
      </c>
      <c r="I206" s="34" t="s">
        <v>36</v>
      </c>
      <c r="J206" s="34" t="s">
        <v>47</v>
      </c>
      <c r="K206" s="37" t="s">
        <v>36</v>
      </c>
      <c r="L206" s="37"/>
      <c r="M206" s="84"/>
      <c r="N206" s="85"/>
      <c r="O206" s="245" t="s">
        <v>149</v>
      </c>
      <c r="P206" s="85"/>
      <c r="Q206" s="406"/>
      <c r="R206" s="406">
        <v>2250000</v>
      </c>
      <c r="S206" s="448"/>
      <c r="T206" s="407">
        <f t="shared" ref="T206:AA206" si="211">SUM(T207:T209)</f>
        <v>11180000</v>
      </c>
      <c r="U206" s="407">
        <f t="shared" si="211"/>
        <v>0</v>
      </c>
      <c r="V206" s="407">
        <f t="shared" si="211"/>
        <v>11180000</v>
      </c>
      <c r="W206" s="407">
        <f t="shared" si="211"/>
        <v>3880000</v>
      </c>
      <c r="X206" s="407">
        <f t="shared" si="211"/>
        <v>0</v>
      </c>
      <c r="Y206" s="407">
        <f t="shared" si="211"/>
        <v>8530000</v>
      </c>
      <c r="Z206" s="407">
        <f t="shared" si="211"/>
        <v>0</v>
      </c>
      <c r="AA206" s="407">
        <f t="shared" si="211"/>
        <v>8530000</v>
      </c>
      <c r="AB206" s="214">
        <f t="shared" si="201"/>
        <v>0.762969588550984</v>
      </c>
      <c r="AC206" s="422">
        <f>SUM(AC207:AC209)</f>
        <v>2650000</v>
      </c>
    </row>
    <row r="207" s="5" customFormat="1" ht="27.6" spans="1:29">
      <c r="A207" s="240" t="s">
        <v>26</v>
      </c>
      <c r="B207" s="241" t="s">
        <v>27</v>
      </c>
      <c r="C207" s="241" t="s">
        <v>72</v>
      </c>
      <c r="D207" s="510" t="s">
        <v>26</v>
      </c>
      <c r="E207" s="242" t="s">
        <v>47</v>
      </c>
      <c r="F207" s="512" t="s">
        <v>47</v>
      </c>
      <c r="G207" s="511" t="s">
        <v>34</v>
      </c>
      <c r="H207" s="503" t="s">
        <v>35</v>
      </c>
      <c r="I207" s="34" t="s">
        <v>36</v>
      </c>
      <c r="J207" s="34" t="s">
        <v>47</v>
      </c>
      <c r="K207" s="37" t="s">
        <v>36</v>
      </c>
      <c r="L207" s="37" t="s">
        <v>193</v>
      </c>
      <c r="M207" s="84"/>
      <c r="N207" s="85"/>
      <c r="O207" s="245"/>
      <c r="P207" s="85"/>
      <c r="Q207" s="406" t="s">
        <v>194</v>
      </c>
      <c r="R207" s="136">
        <f t="shared" ref="R207:U207" si="212">SUM(R208:R209)</f>
        <v>1728000</v>
      </c>
      <c r="S207" s="411">
        <f t="shared" si="212"/>
        <v>0</v>
      </c>
      <c r="T207" s="450">
        <v>2500000</v>
      </c>
      <c r="U207" s="407">
        <f t="shared" si="212"/>
        <v>0</v>
      </c>
      <c r="V207" s="139">
        <f t="shared" ref="V207:V209" si="213">SUM(S207:U207)</f>
        <v>2500000</v>
      </c>
      <c r="W207" s="140">
        <f>[1]Realisasi!U207</f>
        <v>0</v>
      </c>
      <c r="X207" s="407">
        <f>SUM(X208:X209)</f>
        <v>0</v>
      </c>
      <c r="Y207" s="176">
        <f>[1]Realisasi!X207</f>
        <v>0</v>
      </c>
      <c r="Z207" s="407">
        <f>SUM(Z208:Z209)</f>
        <v>0</v>
      </c>
      <c r="AA207" s="411"/>
      <c r="AB207" s="214">
        <f t="shared" si="201"/>
        <v>0</v>
      </c>
      <c r="AC207" s="207">
        <f t="shared" ref="AC207:AC209" si="214">V207-AA207</f>
        <v>2500000</v>
      </c>
    </row>
    <row r="208" s="5" customFormat="1" ht="27.6" spans="1:29">
      <c r="A208" s="240" t="s">
        <v>26</v>
      </c>
      <c r="B208" s="241" t="s">
        <v>27</v>
      </c>
      <c r="C208" s="241" t="s">
        <v>72</v>
      </c>
      <c r="D208" s="510" t="s">
        <v>26</v>
      </c>
      <c r="E208" s="242" t="s">
        <v>47</v>
      </c>
      <c r="F208" s="512" t="s">
        <v>47</v>
      </c>
      <c r="G208" s="511" t="s">
        <v>34</v>
      </c>
      <c r="H208" s="503" t="s">
        <v>35</v>
      </c>
      <c r="I208" s="34" t="s">
        <v>36</v>
      </c>
      <c r="J208" s="34" t="s">
        <v>47</v>
      </c>
      <c r="K208" s="37" t="s">
        <v>36</v>
      </c>
      <c r="L208" s="37" t="s">
        <v>195</v>
      </c>
      <c r="M208" s="84"/>
      <c r="N208" s="85"/>
      <c r="O208" s="245"/>
      <c r="P208" s="85"/>
      <c r="Q208" s="406" t="s">
        <v>196</v>
      </c>
      <c r="R208" s="406">
        <v>432000</v>
      </c>
      <c r="S208" s="448"/>
      <c r="T208" s="450">
        <v>7300000</v>
      </c>
      <c r="U208" s="449"/>
      <c r="V208" s="139">
        <f t="shared" si="213"/>
        <v>7300000</v>
      </c>
      <c r="W208" s="140">
        <f>[1]Realisasi!U208</f>
        <v>2660000</v>
      </c>
      <c r="X208" s="449"/>
      <c r="Y208" s="176">
        <f>[1]Realisasi!X208</f>
        <v>7160000</v>
      </c>
      <c r="Z208" s="449"/>
      <c r="AA208" s="204">
        <f>SUM(X208:Z208)</f>
        <v>7160000</v>
      </c>
      <c r="AB208" s="214">
        <f t="shared" si="201"/>
        <v>0.980821917808219</v>
      </c>
      <c r="AC208" s="207">
        <f t="shared" si="214"/>
        <v>140000</v>
      </c>
    </row>
    <row r="209" s="5" customFormat="1" ht="27.6" spans="1:29">
      <c r="A209" s="240" t="s">
        <v>26</v>
      </c>
      <c r="B209" s="241" t="s">
        <v>27</v>
      </c>
      <c r="C209" s="241" t="s">
        <v>72</v>
      </c>
      <c r="D209" s="510" t="s">
        <v>26</v>
      </c>
      <c r="E209" s="242" t="s">
        <v>47</v>
      </c>
      <c r="F209" s="512" t="s">
        <v>47</v>
      </c>
      <c r="G209" s="511" t="s">
        <v>34</v>
      </c>
      <c r="H209" s="503" t="s">
        <v>35</v>
      </c>
      <c r="I209" s="34" t="s">
        <v>36</v>
      </c>
      <c r="J209" s="34" t="s">
        <v>47</v>
      </c>
      <c r="K209" s="37" t="s">
        <v>36</v>
      </c>
      <c r="L209" s="37" t="s">
        <v>197</v>
      </c>
      <c r="M209" s="84"/>
      <c r="N209" s="85"/>
      <c r="O209" s="245"/>
      <c r="P209" s="85"/>
      <c r="Q209" s="406" t="s">
        <v>198</v>
      </c>
      <c r="R209" s="406">
        <v>1296000</v>
      </c>
      <c r="S209" s="451"/>
      <c r="T209" s="450">
        <v>1380000</v>
      </c>
      <c r="U209" s="452"/>
      <c r="V209" s="139">
        <f t="shared" si="213"/>
        <v>1380000</v>
      </c>
      <c r="W209" s="140">
        <f>[1]Realisasi!U209</f>
        <v>1220000</v>
      </c>
      <c r="X209" s="453"/>
      <c r="Y209" s="176">
        <f>[1]Realisasi!X209</f>
        <v>1370000</v>
      </c>
      <c r="Z209" s="479"/>
      <c r="AA209" s="204">
        <f>SUM(X209:Z209)</f>
        <v>1370000</v>
      </c>
      <c r="AB209" s="214">
        <f t="shared" si="201"/>
        <v>0.992753623188406</v>
      </c>
      <c r="AC209" s="207">
        <f t="shared" si="214"/>
        <v>10000</v>
      </c>
    </row>
    <row r="210" s="6" customFormat="1" spans="1:29">
      <c r="A210" s="240"/>
      <c r="B210" s="241"/>
      <c r="C210" s="241"/>
      <c r="D210" s="241"/>
      <c r="E210" s="242"/>
      <c r="F210" s="232"/>
      <c r="G210" s="242"/>
      <c r="H210" s="34"/>
      <c r="I210" s="34"/>
      <c r="J210" s="34"/>
      <c r="K210" s="37"/>
      <c r="L210" s="37"/>
      <c r="M210" s="84"/>
      <c r="N210" s="85"/>
      <c r="O210" s="245"/>
      <c r="P210" s="85"/>
      <c r="Q210" s="406"/>
      <c r="R210" s="136"/>
      <c r="S210" s="454"/>
      <c r="T210" s="412"/>
      <c r="U210" s="455"/>
      <c r="V210" s="455"/>
      <c r="W210" s="456"/>
      <c r="X210" s="455"/>
      <c r="Y210" s="455"/>
      <c r="Z210" s="455"/>
      <c r="AA210" s="480"/>
      <c r="AB210" s="214"/>
      <c r="AC210" s="481"/>
    </row>
    <row r="211" s="1" customFormat="1" ht="19.5" customHeight="1" spans="1:29">
      <c r="A211" s="240" t="s">
        <v>26</v>
      </c>
      <c r="B211" s="241" t="s">
        <v>27</v>
      </c>
      <c r="C211" s="241" t="s">
        <v>72</v>
      </c>
      <c r="D211" s="510" t="s">
        <v>26</v>
      </c>
      <c r="E211" s="242" t="s">
        <v>47</v>
      </c>
      <c r="F211" s="512" t="s">
        <v>72</v>
      </c>
      <c r="G211" s="242"/>
      <c r="H211" s="34"/>
      <c r="I211" s="34"/>
      <c r="J211" s="37"/>
      <c r="K211" s="37"/>
      <c r="L211" s="37"/>
      <c r="M211" s="84"/>
      <c r="N211" s="85"/>
      <c r="O211" s="71" t="s">
        <v>199</v>
      </c>
      <c r="P211" s="71"/>
      <c r="Q211" s="136"/>
      <c r="R211" s="408">
        <f t="shared" ref="R211:AA211" si="215">R212</f>
        <v>94580000</v>
      </c>
      <c r="S211" s="409">
        <f t="shared" si="215"/>
        <v>0</v>
      </c>
      <c r="T211" s="457">
        <f t="shared" si="215"/>
        <v>23605000</v>
      </c>
      <c r="U211" s="457">
        <f t="shared" si="215"/>
        <v>0</v>
      </c>
      <c r="V211" s="457">
        <f t="shared" si="215"/>
        <v>23605000</v>
      </c>
      <c r="W211" s="457">
        <f t="shared" si="215"/>
        <v>21756700</v>
      </c>
      <c r="X211" s="457">
        <f t="shared" si="215"/>
        <v>0</v>
      </c>
      <c r="Y211" s="457">
        <f t="shared" si="215"/>
        <v>21756700</v>
      </c>
      <c r="Z211" s="457">
        <f t="shared" si="215"/>
        <v>0</v>
      </c>
      <c r="AA211" s="457">
        <f t="shared" si="215"/>
        <v>21756700</v>
      </c>
      <c r="AB211" s="214">
        <f t="shared" ref="AB211:AB223" si="216">AA211/V211</f>
        <v>0.92169879262868</v>
      </c>
      <c r="AC211" s="422">
        <f>AC212</f>
        <v>1848300</v>
      </c>
    </row>
    <row r="212" s="1" customFormat="1" spans="1:29">
      <c r="A212" s="240" t="s">
        <v>26</v>
      </c>
      <c r="B212" s="241" t="s">
        <v>27</v>
      </c>
      <c r="C212" s="241" t="s">
        <v>72</v>
      </c>
      <c r="D212" s="510" t="s">
        <v>26</v>
      </c>
      <c r="E212" s="242" t="s">
        <v>47</v>
      </c>
      <c r="F212" s="512" t="s">
        <v>72</v>
      </c>
      <c r="G212" s="511" t="s">
        <v>34</v>
      </c>
      <c r="H212" s="503" t="s">
        <v>35</v>
      </c>
      <c r="I212" s="34" t="s">
        <v>36</v>
      </c>
      <c r="J212" s="37"/>
      <c r="K212" s="37"/>
      <c r="L212" s="37"/>
      <c r="M212" s="84"/>
      <c r="N212" s="85"/>
      <c r="O212" s="70" t="s">
        <v>37</v>
      </c>
      <c r="P212" s="85"/>
      <c r="Q212" s="406"/>
      <c r="R212" s="136">
        <f>R213</f>
        <v>94580000</v>
      </c>
      <c r="S212" s="411">
        <f>S213</f>
        <v>0</v>
      </c>
      <c r="T212" s="457">
        <f t="shared" ref="T212:AA212" si="217">T213+T219</f>
        <v>23605000</v>
      </c>
      <c r="U212" s="457">
        <f t="shared" si="217"/>
        <v>0</v>
      </c>
      <c r="V212" s="457">
        <f t="shared" si="217"/>
        <v>23605000</v>
      </c>
      <c r="W212" s="457">
        <f t="shared" si="217"/>
        <v>21756700</v>
      </c>
      <c r="X212" s="457">
        <f t="shared" si="217"/>
        <v>0</v>
      </c>
      <c r="Y212" s="457">
        <f t="shared" si="217"/>
        <v>21756700</v>
      </c>
      <c r="Z212" s="457">
        <f t="shared" si="217"/>
        <v>0</v>
      </c>
      <c r="AA212" s="457">
        <f t="shared" si="217"/>
        <v>21756700</v>
      </c>
      <c r="AB212" s="214">
        <f t="shared" si="216"/>
        <v>0.92169879262868</v>
      </c>
      <c r="AC212" s="422">
        <f>AC213+AC219</f>
        <v>1848300</v>
      </c>
    </row>
    <row r="213" s="1" customFormat="1" ht="21" customHeight="1" spans="1:29">
      <c r="A213" s="240" t="s">
        <v>26</v>
      </c>
      <c r="B213" s="241" t="s">
        <v>27</v>
      </c>
      <c r="C213" s="241" t="s">
        <v>72</v>
      </c>
      <c r="D213" s="510" t="s">
        <v>26</v>
      </c>
      <c r="E213" s="242" t="s">
        <v>47</v>
      </c>
      <c r="F213" s="512" t="s">
        <v>72</v>
      </c>
      <c r="G213" s="511" t="s">
        <v>34</v>
      </c>
      <c r="H213" s="503" t="s">
        <v>35</v>
      </c>
      <c r="I213" s="34" t="s">
        <v>36</v>
      </c>
      <c r="J213" s="37" t="s">
        <v>29</v>
      </c>
      <c r="K213" s="37" t="s">
        <v>29</v>
      </c>
      <c r="L213" s="37"/>
      <c r="M213" s="84"/>
      <c r="N213" s="85"/>
      <c r="O213" s="70" t="s">
        <v>142</v>
      </c>
      <c r="P213" s="85"/>
      <c r="Q213" s="406"/>
      <c r="R213" s="136">
        <f>R214</f>
        <v>94580000</v>
      </c>
      <c r="S213" s="411">
        <f>S214</f>
        <v>0</v>
      </c>
      <c r="T213" s="457">
        <f t="shared" ref="T213:AA213" si="218">SUM(T214:T218)</f>
        <v>14753000</v>
      </c>
      <c r="U213" s="457">
        <f t="shared" si="218"/>
        <v>0</v>
      </c>
      <c r="V213" s="457">
        <f t="shared" si="218"/>
        <v>14753000</v>
      </c>
      <c r="W213" s="457">
        <f t="shared" si="218"/>
        <v>12919800</v>
      </c>
      <c r="X213" s="457">
        <f t="shared" si="218"/>
        <v>0</v>
      </c>
      <c r="Y213" s="457">
        <f t="shared" si="218"/>
        <v>12919800</v>
      </c>
      <c r="Z213" s="457">
        <f t="shared" si="218"/>
        <v>0</v>
      </c>
      <c r="AA213" s="457">
        <f t="shared" si="218"/>
        <v>12919800</v>
      </c>
      <c r="AB213" s="214">
        <f t="shared" si="216"/>
        <v>0.875740527350369</v>
      </c>
      <c r="AC213" s="422">
        <f>SUM(AC214:AC218)</f>
        <v>1833200</v>
      </c>
    </row>
    <row r="214" s="1" customFormat="1" spans="1:29">
      <c r="A214" s="240" t="s">
        <v>26</v>
      </c>
      <c r="B214" s="241" t="s">
        <v>27</v>
      </c>
      <c r="C214" s="241" t="s">
        <v>72</v>
      </c>
      <c r="D214" s="510" t="s">
        <v>26</v>
      </c>
      <c r="E214" s="242" t="s">
        <v>47</v>
      </c>
      <c r="F214" s="512" t="s">
        <v>72</v>
      </c>
      <c r="G214" s="511" t="s">
        <v>34</v>
      </c>
      <c r="H214" s="503" t="s">
        <v>35</v>
      </c>
      <c r="I214" s="34" t="s">
        <v>36</v>
      </c>
      <c r="J214" s="37" t="s">
        <v>29</v>
      </c>
      <c r="K214" s="37" t="s">
        <v>29</v>
      </c>
      <c r="L214" s="37" t="s">
        <v>74</v>
      </c>
      <c r="M214" s="84"/>
      <c r="N214" s="85"/>
      <c r="O214" s="70"/>
      <c r="P214" s="85"/>
      <c r="Q214" s="406" t="s">
        <v>75</v>
      </c>
      <c r="R214" s="136">
        <f t="shared" ref="R214:U214" si="219">R215+R220</f>
        <v>94580000</v>
      </c>
      <c r="S214" s="411">
        <f t="shared" si="219"/>
        <v>0</v>
      </c>
      <c r="T214" s="450">
        <v>277000</v>
      </c>
      <c r="U214" s="407">
        <f t="shared" si="219"/>
        <v>0</v>
      </c>
      <c r="V214" s="139">
        <f t="shared" ref="V214:V218" si="220">SUM(S214:U214)</f>
        <v>277000</v>
      </c>
      <c r="W214" s="140">
        <f>[1]Realisasi!U214</f>
        <v>255000</v>
      </c>
      <c r="X214" s="407">
        <f>X215+X220</f>
        <v>0</v>
      </c>
      <c r="Y214" s="176">
        <f>[1]Realisasi!X214</f>
        <v>255000</v>
      </c>
      <c r="Z214" s="407">
        <f>Z215+Z220</f>
        <v>0</v>
      </c>
      <c r="AA214" s="204">
        <f t="shared" ref="AA214:AA218" si="221">SUM(X214:Z214)</f>
        <v>255000</v>
      </c>
      <c r="AB214" s="214">
        <f t="shared" si="216"/>
        <v>0.92057761732852</v>
      </c>
      <c r="AC214" s="207">
        <f t="shared" ref="AC214:AC218" si="222">V214-AA214</f>
        <v>22000</v>
      </c>
    </row>
    <row r="215" s="1" customFormat="1" ht="27.6" spans="1:29">
      <c r="A215" s="240" t="s">
        <v>26</v>
      </c>
      <c r="B215" s="241" t="s">
        <v>27</v>
      </c>
      <c r="C215" s="241" t="s">
        <v>72</v>
      </c>
      <c r="D215" s="510" t="s">
        <v>26</v>
      </c>
      <c r="E215" s="242" t="s">
        <v>47</v>
      </c>
      <c r="F215" s="512" t="s">
        <v>72</v>
      </c>
      <c r="G215" s="511" t="s">
        <v>34</v>
      </c>
      <c r="H215" s="503" t="s">
        <v>35</v>
      </c>
      <c r="I215" s="34" t="s">
        <v>36</v>
      </c>
      <c r="J215" s="37" t="s">
        <v>29</v>
      </c>
      <c r="K215" s="37" t="s">
        <v>29</v>
      </c>
      <c r="L215" s="37" t="s">
        <v>76</v>
      </c>
      <c r="M215" s="84"/>
      <c r="N215" s="85"/>
      <c r="O215" s="70"/>
      <c r="P215" s="85"/>
      <c r="Q215" s="406" t="s">
        <v>190</v>
      </c>
      <c r="R215" s="136">
        <f t="shared" ref="R215:U215" si="223">SUM(R216:R219)</f>
        <v>10538800</v>
      </c>
      <c r="S215" s="411">
        <f t="shared" si="223"/>
        <v>0</v>
      </c>
      <c r="T215" s="450">
        <v>2740000</v>
      </c>
      <c r="U215" s="407">
        <f t="shared" si="223"/>
        <v>0</v>
      </c>
      <c r="V215" s="139">
        <f t="shared" si="220"/>
        <v>2740000</v>
      </c>
      <c r="W215" s="140">
        <f>[1]Realisasi!U215</f>
        <v>2620000</v>
      </c>
      <c r="X215" s="407">
        <f>SUM(X216:X219)</f>
        <v>0</v>
      </c>
      <c r="Y215" s="176">
        <f>[1]Realisasi!X215</f>
        <v>2620000</v>
      </c>
      <c r="Z215" s="407">
        <f>SUM(Z216:Z219)</f>
        <v>0</v>
      </c>
      <c r="AA215" s="204">
        <f t="shared" si="221"/>
        <v>2620000</v>
      </c>
      <c r="AB215" s="214">
        <f t="shared" si="216"/>
        <v>0.956204379562044</v>
      </c>
      <c r="AC215" s="207">
        <f t="shared" si="222"/>
        <v>120000</v>
      </c>
    </row>
    <row r="216" s="1" customFormat="1" spans="1:29">
      <c r="A216" s="240" t="s">
        <v>26</v>
      </c>
      <c r="B216" s="241" t="s">
        <v>27</v>
      </c>
      <c r="C216" s="241" t="s">
        <v>72</v>
      </c>
      <c r="D216" s="510" t="s">
        <v>26</v>
      </c>
      <c r="E216" s="242" t="s">
        <v>47</v>
      </c>
      <c r="F216" s="512" t="s">
        <v>72</v>
      </c>
      <c r="G216" s="511" t="s">
        <v>34</v>
      </c>
      <c r="H216" s="503" t="s">
        <v>35</v>
      </c>
      <c r="I216" s="34" t="s">
        <v>36</v>
      </c>
      <c r="J216" s="37" t="s">
        <v>29</v>
      </c>
      <c r="K216" s="37" t="s">
        <v>29</v>
      </c>
      <c r="L216" s="37" t="s">
        <v>38</v>
      </c>
      <c r="M216" s="84"/>
      <c r="N216" s="85"/>
      <c r="O216" s="70"/>
      <c r="P216" s="85"/>
      <c r="Q216" s="406" t="s">
        <v>78</v>
      </c>
      <c r="R216" s="406">
        <v>2300000</v>
      </c>
      <c r="S216" s="454"/>
      <c r="T216" s="450">
        <v>1321000</v>
      </c>
      <c r="U216" s="455"/>
      <c r="V216" s="139">
        <f t="shared" si="220"/>
        <v>1321000</v>
      </c>
      <c r="W216" s="140">
        <f>[1]Realisasi!U216</f>
        <v>1181000</v>
      </c>
      <c r="X216" s="455"/>
      <c r="Y216" s="176">
        <f>[1]Realisasi!X216</f>
        <v>1181000</v>
      </c>
      <c r="Z216" s="455"/>
      <c r="AA216" s="204">
        <f t="shared" si="221"/>
        <v>1181000</v>
      </c>
      <c r="AB216" s="214">
        <f t="shared" si="216"/>
        <v>0.894019682059046</v>
      </c>
      <c r="AC216" s="207">
        <f t="shared" si="222"/>
        <v>140000</v>
      </c>
    </row>
    <row r="217" s="1" customFormat="1" spans="1:29">
      <c r="A217" s="240" t="s">
        <v>26</v>
      </c>
      <c r="B217" s="241" t="s">
        <v>27</v>
      </c>
      <c r="C217" s="241" t="s">
        <v>72</v>
      </c>
      <c r="D217" s="510" t="s">
        <v>26</v>
      </c>
      <c r="E217" s="242" t="s">
        <v>47</v>
      </c>
      <c r="F217" s="512" t="s">
        <v>72</v>
      </c>
      <c r="G217" s="511" t="s">
        <v>34</v>
      </c>
      <c r="H217" s="503" t="s">
        <v>35</v>
      </c>
      <c r="I217" s="34" t="s">
        <v>36</v>
      </c>
      <c r="J217" s="37" t="s">
        <v>29</v>
      </c>
      <c r="K217" s="37" t="s">
        <v>29</v>
      </c>
      <c r="L217" s="37" t="s">
        <v>81</v>
      </c>
      <c r="M217" s="84"/>
      <c r="N217" s="85"/>
      <c r="O217" s="70"/>
      <c r="P217" s="85"/>
      <c r="Q217" s="406" t="s">
        <v>170</v>
      </c>
      <c r="R217" s="406">
        <v>3348800</v>
      </c>
      <c r="S217" s="454"/>
      <c r="T217" s="450">
        <v>2070000</v>
      </c>
      <c r="U217" s="455"/>
      <c r="V217" s="139">
        <f t="shared" si="220"/>
        <v>2070000</v>
      </c>
      <c r="W217" s="140">
        <f>[1]Realisasi!U217</f>
        <v>1980000</v>
      </c>
      <c r="X217" s="455"/>
      <c r="Y217" s="176">
        <f>[1]Realisasi!X217</f>
        <v>1980000</v>
      </c>
      <c r="Z217" s="455"/>
      <c r="AA217" s="204">
        <f t="shared" si="221"/>
        <v>1980000</v>
      </c>
      <c r="AB217" s="214">
        <f t="shared" si="216"/>
        <v>0.956521739130435</v>
      </c>
      <c r="AC217" s="207">
        <f t="shared" si="222"/>
        <v>90000</v>
      </c>
    </row>
    <row r="218" s="1" customFormat="1" spans="1:29">
      <c r="A218" s="240" t="s">
        <v>26</v>
      </c>
      <c r="B218" s="241" t="s">
        <v>27</v>
      </c>
      <c r="C218" s="241" t="s">
        <v>72</v>
      </c>
      <c r="D218" s="510" t="s">
        <v>26</v>
      </c>
      <c r="E218" s="242" t="s">
        <v>47</v>
      </c>
      <c r="F218" s="512" t="s">
        <v>72</v>
      </c>
      <c r="G218" s="511" t="s">
        <v>34</v>
      </c>
      <c r="H218" s="503" t="s">
        <v>35</v>
      </c>
      <c r="I218" s="34" t="s">
        <v>36</v>
      </c>
      <c r="J218" s="37" t="s">
        <v>29</v>
      </c>
      <c r="K218" s="37" t="s">
        <v>29</v>
      </c>
      <c r="L218" s="37" t="s">
        <v>89</v>
      </c>
      <c r="M218" s="84"/>
      <c r="N218" s="85"/>
      <c r="O218" s="70"/>
      <c r="P218" s="85"/>
      <c r="Q218" s="406" t="s">
        <v>90</v>
      </c>
      <c r="R218" s="406">
        <v>490000</v>
      </c>
      <c r="S218" s="454"/>
      <c r="T218" s="450">
        <v>8345000</v>
      </c>
      <c r="U218" s="455"/>
      <c r="V218" s="139">
        <f t="shared" si="220"/>
        <v>8345000</v>
      </c>
      <c r="W218" s="140">
        <f>[1]Realisasi!U218</f>
        <v>6883800</v>
      </c>
      <c r="X218" s="455"/>
      <c r="Y218" s="176">
        <f>[1]Realisasi!X218</f>
        <v>6883800</v>
      </c>
      <c r="Z218" s="455"/>
      <c r="AA218" s="204">
        <f t="shared" si="221"/>
        <v>6883800</v>
      </c>
      <c r="AB218" s="214">
        <f t="shared" si="216"/>
        <v>0.824901138406231</v>
      </c>
      <c r="AC218" s="207">
        <f t="shared" si="222"/>
        <v>1461200</v>
      </c>
    </row>
    <row r="219" s="1" customFormat="1" spans="1:29">
      <c r="A219" s="240" t="s">
        <v>26</v>
      </c>
      <c r="B219" s="241" t="s">
        <v>27</v>
      </c>
      <c r="C219" s="241" t="s">
        <v>72</v>
      </c>
      <c r="D219" s="510" t="s">
        <v>26</v>
      </c>
      <c r="E219" s="242" t="s">
        <v>47</v>
      </c>
      <c r="F219" s="512" t="s">
        <v>72</v>
      </c>
      <c r="G219" s="511" t="s">
        <v>34</v>
      </c>
      <c r="H219" s="503" t="s">
        <v>35</v>
      </c>
      <c r="I219" s="34" t="s">
        <v>36</v>
      </c>
      <c r="J219" s="37" t="s">
        <v>36</v>
      </c>
      <c r="K219" s="37"/>
      <c r="L219" s="37"/>
      <c r="M219" s="84"/>
      <c r="N219" s="85"/>
      <c r="O219" s="70" t="s">
        <v>145</v>
      </c>
      <c r="P219" s="85"/>
      <c r="Q219" s="406"/>
      <c r="R219" s="406">
        <v>4400000</v>
      </c>
      <c r="S219" s="454"/>
      <c r="T219" s="457">
        <f t="shared" ref="T219:AA219" si="224">T220+T222</f>
        <v>8852000</v>
      </c>
      <c r="U219" s="457">
        <f t="shared" si="224"/>
        <v>0</v>
      </c>
      <c r="V219" s="457">
        <f t="shared" si="224"/>
        <v>8852000</v>
      </c>
      <c r="W219" s="457">
        <f t="shared" si="224"/>
        <v>8836900</v>
      </c>
      <c r="X219" s="457">
        <f t="shared" si="224"/>
        <v>0</v>
      </c>
      <c r="Y219" s="457">
        <f t="shared" si="224"/>
        <v>8836900</v>
      </c>
      <c r="Z219" s="457">
        <f t="shared" si="224"/>
        <v>0</v>
      </c>
      <c r="AA219" s="457">
        <f t="shared" si="224"/>
        <v>8836900</v>
      </c>
      <c r="AB219" s="214">
        <f t="shared" si="216"/>
        <v>0.998294170808857</v>
      </c>
      <c r="AC219" s="422">
        <f>AC220+AC222</f>
        <v>15100</v>
      </c>
    </row>
    <row r="220" s="1" customFormat="1" spans="1:29">
      <c r="A220" s="240" t="s">
        <v>26</v>
      </c>
      <c r="B220" s="241" t="s">
        <v>27</v>
      </c>
      <c r="C220" s="241" t="s">
        <v>72</v>
      </c>
      <c r="D220" s="510" t="s">
        <v>26</v>
      </c>
      <c r="E220" s="242" t="s">
        <v>47</v>
      </c>
      <c r="F220" s="512" t="s">
        <v>72</v>
      </c>
      <c r="G220" s="511" t="s">
        <v>34</v>
      </c>
      <c r="H220" s="503" t="s">
        <v>35</v>
      </c>
      <c r="I220" s="34" t="s">
        <v>36</v>
      </c>
      <c r="J220" s="37" t="s">
        <v>36</v>
      </c>
      <c r="K220" s="37" t="s">
        <v>29</v>
      </c>
      <c r="L220" s="37"/>
      <c r="M220" s="84"/>
      <c r="N220" s="85"/>
      <c r="O220" s="70" t="s">
        <v>128</v>
      </c>
      <c r="P220" s="85"/>
      <c r="Q220" s="406"/>
      <c r="R220" s="136">
        <f>R221+R226</f>
        <v>84041200</v>
      </c>
      <c r="S220" s="411">
        <f>S221+S226</f>
        <v>0</v>
      </c>
      <c r="T220" s="457">
        <f t="shared" ref="T220:AA220" si="225">T221</f>
        <v>7852000</v>
      </c>
      <c r="U220" s="457">
        <f t="shared" si="225"/>
        <v>0</v>
      </c>
      <c r="V220" s="457">
        <f t="shared" si="225"/>
        <v>7852000</v>
      </c>
      <c r="W220" s="457">
        <f t="shared" si="225"/>
        <v>7836900</v>
      </c>
      <c r="X220" s="457">
        <f t="shared" si="225"/>
        <v>0</v>
      </c>
      <c r="Y220" s="457">
        <f t="shared" si="225"/>
        <v>7836900</v>
      </c>
      <c r="Z220" s="457">
        <f t="shared" si="225"/>
        <v>0</v>
      </c>
      <c r="AA220" s="457">
        <f t="shared" si="225"/>
        <v>7836900</v>
      </c>
      <c r="AB220" s="214">
        <f t="shared" si="216"/>
        <v>0.998076923076923</v>
      </c>
      <c r="AC220" s="422">
        <f t="shared" ref="AC220:AC225" si="226">AC221</f>
        <v>15100</v>
      </c>
    </row>
    <row r="221" s="1" customFormat="1" ht="27.6" spans="1:29">
      <c r="A221" s="240" t="s">
        <v>26</v>
      </c>
      <c r="B221" s="241" t="s">
        <v>27</v>
      </c>
      <c r="C221" s="241" t="s">
        <v>72</v>
      </c>
      <c r="D221" s="510" t="s">
        <v>26</v>
      </c>
      <c r="E221" s="242" t="s">
        <v>47</v>
      </c>
      <c r="F221" s="512" t="s">
        <v>72</v>
      </c>
      <c r="G221" s="511" t="s">
        <v>34</v>
      </c>
      <c r="H221" s="503" t="s">
        <v>35</v>
      </c>
      <c r="I221" s="34" t="s">
        <v>36</v>
      </c>
      <c r="J221" s="37" t="s">
        <v>36</v>
      </c>
      <c r="K221" s="37" t="s">
        <v>29</v>
      </c>
      <c r="L221" s="37" t="s">
        <v>113</v>
      </c>
      <c r="M221" s="84"/>
      <c r="N221" s="85"/>
      <c r="O221" s="70"/>
      <c r="P221" s="85"/>
      <c r="Q221" s="406" t="s">
        <v>200</v>
      </c>
      <c r="R221" s="136">
        <f t="shared" ref="R221:U221" si="227">SUM(R222:R225)</f>
        <v>83350000</v>
      </c>
      <c r="S221" s="411">
        <f t="shared" si="227"/>
        <v>0</v>
      </c>
      <c r="T221" s="450">
        <v>7852000</v>
      </c>
      <c r="U221" s="407">
        <f t="shared" si="227"/>
        <v>0</v>
      </c>
      <c r="V221" s="139">
        <f t="shared" ref="V221:V224" si="228">SUM(S221:U221)</f>
        <v>7852000</v>
      </c>
      <c r="W221" s="140">
        <f>[1]Realisasi!U221</f>
        <v>7836900</v>
      </c>
      <c r="X221" s="407">
        <f>SUM(X222:X225)</f>
        <v>0</v>
      </c>
      <c r="Y221" s="176">
        <f>[1]Realisasi!X221</f>
        <v>7836900</v>
      </c>
      <c r="Z221" s="407">
        <f>SUM(Z222:Z225)</f>
        <v>0</v>
      </c>
      <c r="AA221" s="204">
        <f>SUM(X221:Z221)</f>
        <v>7836900</v>
      </c>
      <c r="AB221" s="214">
        <f t="shared" si="216"/>
        <v>0.998076923076923</v>
      </c>
      <c r="AC221" s="207">
        <f t="shared" ref="AC221:AC224" si="229">V221-AA221</f>
        <v>15100</v>
      </c>
    </row>
    <row r="222" s="1" customFormat="1" spans="1:29">
      <c r="A222" s="240" t="s">
        <v>26</v>
      </c>
      <c r="B222" s="241" t="s">
        <v>27</v>
      </c>
      <c r="C222" s="241" t="s">
        <v>72</v>
      </c>
      <c r="D222" s="510" t="s">
        <v>26</v>
      </c>
      <c r="E222" s="242" t="s">
        <v>47</v>
      </c>
      <c r="F222" s="512" t="s">
        <v>72</v>
      </c>
      <c r="G222" s="511" t="s">
        <v>34</v>
      </c>
      <c r="H222" s="503" t="s">
        <v>35</v>
      </c>
      <c r="I222" s="34" t="s">
        <v>36</v>
      </c>
      <c r="J222" s="37" t="s">
        <v>36</v>
      </c>
      <c r="K222" s="37" t="s">
        <v>49</v>
      </c>
      <c r="L222" s="37"/>
      <c r="M222" s="84"/>
      <c r="N222" s="85"/>
      <c r="O222" s="70" t="s">
        <v>201</v>
      </c>
      <c r="P222" s="85"/>
      <c r="Q222" s="406"/>
      <c r="R222" s="406">
        <v>4200000</v>
      </c>
      <c r="S222" s="454"/>
      <c r="T222" s="458">
        <f t="shared" ref="T222:AA222" si="230">T223</f>
        <v>1000000</v>
      </c>
      <c r="U222" s="455"/>
      <c r="V222" s="407">
        <f t="shared" si="230"/>
        <v>1000000</v>
      </c>
      <c r="W222" s="407">
        <f t="shared" si="230"/>
        <v>1000000</v>
      </c>
      <c r="X222" s="407">
        <f t="shared" si="230"/>
        <v>0</v>
      </c>
      <c r="Y222" s="407">
        <f t="shared" si="230"/>
        <v>1000000</v>
      </c>
      <c r="Z222" s="407">
        <f t="shared" si="230"/>
        <v>0</v>
      </c>
      <c r="AA222" s="407">
        <f t="shared" si="230"/>
        <v>1000000</v>
      </c>
      <c r="AB222" s="214">
        <f t="shared" si="216"/>
        <v>1</v>
      </c>
      <c r="AC222" s="422">
        <f t="shared" si="226"/>
        <v>0</v>
      </c>
    </row>
    <row r="223" s="1" customFormat="1" spans="1:29">
      <c r="A223" s="240" t="s">
        <v>26</v>
      </c>
      <c r="B223" s="241" t="s">
        <v>27</v>
      </c>
      <c r="C223" s="241" t="s">
        <v>72</v>
      </c>
      <c r="D223" s="510" t="s">
        <v>26</v>
      </c>
      <c r="E223" s="242" t="s">
        <v>47</v>
      </c>
      <c r="F223" s="512" t="s">
        <v>72</v>
      </c>
      <c r="G223" s="511" t="s">
        <v>34</v>
      </c>
      <c r="H223" s="503" t="s">
        <v>35</v>
      </c>
      <c r="I223" s="34" t="s">
        <v>36</v>
      </c>
      <c r="J223" s="37" t="s">
        <v>36</v>
      </c>
      <c r="K223" s="37" t="s">
        <v>49</v>
      </c>
      <c r="L223" s="37" t="s">
        <v>85</v>
      </c>
      <c r="M223" s="84"/>
      <c r="N223" s="85"/>
      <c r="O223" s="70"/>
      <c r="P223" s="85"/>
      <c r="Q223" s="406" t="s">
        <v>202</v>
      </c>
      <c r="R223" s="406">
        <v>28200000</v>
      </c>
      <c r="S223" s="454"/>
      <c r="T223" s="450">
        <v>1000000</v>
      </c>
      <c r="U223" s="455"/>
      <c r="V223" s="139">
        <f t="shared" si="228"/>
        <v>1000000</v>
      </c>
      <c r="W223" s="140">
        <f>[1]Realisasi!U223</f>
        <v>1000000</v>
      </c>
      <c r="X223" s="455"/>
      <c r="Y223" s="176">
        <f>[1]Realisasi!X223</f>
        <v>1000000</v>
      </c>
      <c r="Z223" s="455"/>
      <c r="AA223" s="204">
        <f>SUM(X223:Z223)</f>
        <v>1000000</v>
      </c>
      <c r="AB223" s="214">
        <f t="shared" si="216"/>
        <v>1</v>
      </c>
      <c r="AC223" s="207">
        <f t="shared" si="229"/>
        <v>0</v>
      </c>
    </row>
    <row r="224" s="1" customFormat="1" spans="1:29">
      <c r="A224" s="240"/>
      <c r="B224" s="241"/>
      <c r="C224" s="241"/>
      <c r="D224" s="241"/>
      <c r="E224" s="242"/>
      <c r="F224" s="232"/>
      <c r="G224" s="242"/>
      <c r="H224" s="34"/>
      <c r="I224" s="34"/>
      <c r="J224" s="37"/>
      <c r="K224" s="37"/>
      <c r="L224" s="37"/>
      <c r="M224" s="84"/>
      <c r="N224" s="85"/>
      <c r="O224" s="70"/>
      <c r="P224" s="85"/>
      <c r="Q224" s="406"/>
      <c r="R224" s="406">
        <v>28200000</v>
      </c>
      <c r="S224" s="454"/>
      <c r="T224" s="407"/>
      <c r="U224" s="455"/>
      <c r="V224" s="139">
        <f t="shared" si="228"/>
        <v>0</v>
      </c>
      <c r="W224" s="456"/>
      <c r="X224" s="455"/>
      <c r="Y224" s="455"/>
      <c r="Z224" s="455"/>
      <c r="AA224" s="454"/>
      <c r="AB224" s="214"/>
      <c r="AC224" s="207">
        <f t="shared" si="229"/>
        <v>0</v>
      </c>
    </row>
    <row r="225" s="1" customFormat="1" ht="33" customHeight="1" spans="1:29">
      <c r="A225" s="240" t="s">
        <v>26</v>
      </c>
      <c r="B225" s="241" t="s">
        <v>27</v>
      </c>
      <c r="C225" s="241" t="s">
        <v>72</v>
      </c>
      <c r="D225" s="510" t="s">
        <v>26</v>
      </c>
      <c r="E225" s="242" t="s">
        <v>47</v>
      </c>
      <c r="F225" s="512" t="s">
        <v>52</v>
      </c>
      <c r="G225" s="242"/>
      <c r="H225" s="34"/>
      <c r="I225" s="34"/>
      <c r="J225" s="37"/>
      <c r="K225" s="37"/>
      <c r="L225" s="37"/>
      <c r="M225" s="84"/>
      <c r="N225" s="85"/>
      <c r="O225" s="71" t="s">
        <v>203</v>
      </c>
      <c r="P225" s="71"/>
      <c r="Q225" s="136"/>
      <c r="R225" s="406">
        <v>22750000</v>
      </c>
      <c r="S225" s="454"/>
      <c r="T225" s="457">
        <f t="shared" ref="T225:AA225" si="231">T226</f>
        <v>120190800</v>
      </c>
      <c r="U225" s="457">
        <f t="shared" si="231"/>
        <v>0</v>
      </c>
      <c r="V225" s="457">
        <f t="shared" si="231"/>
        <v>120190800</v>
      </c>
      <c r="W225" s="457">
        <f t="shared" si="231"/>
        <v>94871021</v>
      </c>
      <c r="X225" s="457">
        <f t="shared" si="231"/>
        <v>0</v>
      </c>
      <c r="Y225" s="457">
        <f t="shared" si="231"/>
        <v>99352428</v>
      </c>
      <c r="Z225" s="457">
        <f t="shared" si="231"/>
        <v>0</v>
      </c>
      <c r="AA225" s="457">
        <f t="shared" si="231"/>
        <v>99352428</v>
      </c>
      <c r="AB225" s="214">
        <f t="shared" ref="AB225:AB240" si="232">AA225/V225</f>
        <v>0.826622570113519</v>
      </c>
      <c r="AC225" s="422">
        <f t="shared" si="226"/>
        <v>20838372</v>
      </c>
    </row>
    <row r="226" s="1" customFormat="1" spans="1:29">
      <c r="A226" s="240" t="s">
        <v>26</v>
      </c>
      <c r="B226" s="241" t="s">
        <v>27</v>
      </c>
      <c r="C226" s="241" t="s">
        <v>72</v>
      </c>
      <c r="D226" s="510" t="s">
        <v>26</v>
      </c>
      <c r="E226" s="242" t="s">
        <v>47</v>
      </c>
      <c r="F226" s="512" t="s">
        <v>52</v>
      </c>
      <c r="G226" s="511" t="s">
        <v>34</v>
      </c>
      <c r="H226" s="503" t="s">
        <v>35</v>
      </c>
      <c r="I226" s="34" t="s">
        <v>36</v>
      </c>
      <c r="J226" s="37"/>
      <c r="K226" s="37"/>
      <c r="L226" s="37"/>
      <c r="M226" s="84"/>
      <c r="N226" s="85"/>
      <c r="O226" s="70" t="s">
        <v>37</v>
      </c>
      <c r="P226" s="85"/>
      <c r="Q226" s="406"/>
      <c r="R226" s="136">
        <f>SUM(R227:R228)</f>
        <v>691200</v>
      </c>
      <c r="S226" s="411">
        <f>SUM(S227:S228)</f>
        <v>0</v>
      </c>
      <c r="T226" s="457">
        <f t="shared" ref="T226:AA226" si="233">T227+T231</f>
        <v>120190800</v>
      </c>
      <c r="U226" s="457">
        <f t="shared" si="233"/>
        <v>0</v>
      </c>
      <c r="V226" s="457">
        <f t="shared" si="233"/>
        <v>120190800</v>
      </c>
      <c r="W226" s="457">
        <f t="shared" si="233"/>
        <v>94871021</v>
      </c>
      <c r="X226" s="457">
        <f t="shared" si="233"/>
        <v>0</v>
      </c>
      <c r="Y226" s="457">
        <f t="shared" si="233"/>
        <v>99352428</v>
      </c>
      <c r="Z226" s="457">
        <f t="shared" si="233"/>
        <v>0</v>
      </c>
      <c r="AA226" s="457">
        <f t="shared" si="233"/>
        <v>99352428</v>
      </c>
      <c r="AB226" s="214">
        <f t="shared" si="232"/>
        <v>0.826622570113519</v>
      </c>
      <c r="AC226" s="422">
        <f>AC227+AC231</f>
        <v>20838372</v>
      </c>
    </row>
    <row r="227" s="1" customFormat="1" spans="1:29">
      <c r="A227" s="240" t="s">
        <v>26</v>
      </c>
      <c r="B227" s="241" t="s">
        <v>27</v>
      </c>
      <c r="C227" s="241" t="s">
        <v>72</v>
      </c>
      <c r="D227" s="510" t="s">
        <v>26</v>
      </c>
      <c r="E227" s="242" t="s">
        <v>47</v>
      </c>
      <c r="F227" s="512" t="s">
        <v>52</v>
      </c>
      <c r="G227" s="511" t="s">
        <v>34</v>
      </c>
      <c r="H227" s="503" t="s">
        <v>35</v>
      </c>
      <c r="I227" s="34" t="s">
        <v>36</v>
      </c>
      <c r="J227" s="37" t="s">
        <v>29</v>
      </c>
      <c r="K227" s="37" t="s">
        <v>29</v>
      </c>
      <c r="L227" s="37"/>
      <c r="M227" s="84"/>
      <c r="N227" s="85"/>
      <c r="O227" s="70" t="s">
        <v>142</v>
      </c>
      <c r="P227" s="85"/>
      <c r="Q227" s="406"/>
      <c r="R227" s="406">
        <v>172800</v>
      </c>
      <c r="S227" s="454"/>
      <c r="T227" s="457">
        <f t="shared" ref="T227:AA227" si="234">SUM(T228:T230)</f>
        <v>17554000</v>
      </c>
      <c r="U227" s="457">
        <f t="shared" si="234"/>
        <v>0</v>
      </c>
      <c r="V227" s="457">
        <f t="shared" si="234"/>
        <v>17554000</v>
      </c>
      <c r="W227" s="457">
        <f t="shared" si="234"/>
        <v>14731830</v>
      </c>
      <c r="X227" s="457">
        <f t="shared" si="234"/>
        <v>0</v>
      </c>
      <c r="Y227" s="457">
        <f t="shared" si="234"/>
        <v>14731830</v>
      </c>
      <c r="Z227" s="457">
        <f t="shared" si="234"/>
        <v>0</v>
      </c>
      <c r="AA227" s="457">
        <f t="shared" si="234"/>
        <v>14731830</v>
      </c>
      <c r="AB227" s="214">
        <f t="shared" si="232"/>
        <v>0.83922923550188</v>
      </c>
      <c r="AC227" s="422">
        <f>SUM(AC228:AC230)</f>
        <v>2822170</v>
      </c>
    </row>
    <row r="228" s="1" customFormat="1" spans="1:29">
      <c r="A228" s="240" t="s">
        <v>26</v>
      </c>
      <c r="B228" s="241" t="s">
        <v>27</v>
      </c>
      <c r="C228" s="241" t="s">
        <v>72</v>
      </c>
      <c r="D228" s="510" t="s">
        <v>26</v>
      </c>
      <c r="E228" s="242" t="s">
        <v>47</v>
      </c>
      <c r="F228" s="512" t="s">
        <v>52</v>
      </c>
      <c r="G228" s="511" t="s">
        <v>34</v>
      </c>
      <c r="H228" s="503" t="s">
        <v>35</v>
      </c>
      <c r="I228" s="34" t="s">
        <v>36</v>
      </c>
      <c r="J228" s="37" t="s">
        <v>29</v>
      </c>
      <c r="K228" s="37" t="s">
        <v>29</v>
      </c>
      <c r="L228" s="37" t="s">
        <v>38</v>
      </c>
      <c r="M228" s="84"/>
      <c r="N228" s="85"/>
      <c r="O228" s="70"/>
      <c r="P228" s="85"/>
      <c r="Q228" s="406" t="s">
        <v>78</v>
      </c>
      <c r="R228" s="406">
        <v>518400</v>
      </c>
      <c r="S228" s="454"/>
      <c r="T228" s="450">
        <v>4354000</v>
      </c>
      <c r="U228" s="455"/>
      <c r="V228" s="139">
        <f t="shared" ref="V228:V230" si="235">SUM(S228:U228)</f>
        <v>4354000</v>
      </c>
      <c r="W228" s="140">
        <f>[1]Realisasi!U228</f>
        <v>4192000</v>
      </c>
      <c r="X228" s="455"/>
      <c r="Y228" s="176">
        <f>[1]Realisasi!X228</f>
        <v>4192000</v>
      </c>
      <c r="Z228" s="455"/>
      <c r="AA228" s="204">
        <f t="shared" ref="AA228:AA230" si="236">SUM(X228:Z228)</f>
        <v>4192000</v>
      </c>
      <c r="AB228" s="214">
        <f t="shared" si="232"/>
        <v>0.962792834175471</v>
      </c>
      <c r="AC228" s="207">
        <f t="shared" ref="AC228:AC230" si="237">V228-AA228</f>
        <v>162000</v>
      </c>
    </row>
    <row r="229" s="1" customFormat="1" spans="1:29">
      <c r="A229" s="240" t="s">
        <v>26</v>
      </c>
      <c r="B229" s="241" t="s">
        <v>27</v>
      </c>
      <c r="C229" s="241" t="s">
        <v>72</v>
      </c>
      <c r="D229" s="510" t="s">
        <v>26</v>
      </c>
      <c r="E229" s="242" t="s">
        <v>47</v>
      </c>
      <c r="F229" s="512" t="s">
        <v>52</v>
      </c>
      <c r="G229" s="511" t="s">
        <v>34</v>
      </c>
      <c r="H229" s="503" t="s">
        <v>35</v>
      </c>
      <c r="I229" s="34" t="s">
        <v>36</v>
      </c>
      <c r="J229" s="37" t="s">
        <v>29</v>
      </c>
      <c r="K229" s="37" t="s">
        <v>29</v>
      </c>
      <c r="L229" s="37" t="s">
        <v>150</v>
      </c>
      <c r="M229" s="84"/>
      <c r="N229" s="85"/>
      <c r="O229" s="70"/>
      <c r="P229" s="85"/>
      <c r="Q229" s="406" t="s">
        <v>204</v>
      </c>
      <c r="R229" s="136"/>
      <c r="S229" s="454"/>
      <c r="T229" s="450">
        <v>8750000</v>
      </c>
      <c r="U229" s="455"/>
      <c r="V229" s="139">
        <f t="shared" si="235"/>
        <v>8750000</v>
      </c>
      <c r="W229" s="140">
        <f>[1]Realisasi!U229</f>
        <v>8750000</v>
      </c>
      <c r="X229" s="455"/>
      <c r="Y229" s="176">
        <f>[1]Realisasi!X229</f>
        <v>8750000</v>
      </c>
      <c r="Z229" s="455"/>
      <c r="AA229" s="204">
        <f t="shared" si="236"/>
        <v>8750000</v>
      </c>
      <c r="AB229" s="214">
        <f t="shared" si="232"/>
        <v>1</v>
      </c>
      <c r="AC229" s="207">
        <f t="shared" si="237"/>
        <v>0</v>
      </c>
    </row>
    <row r="230" s="1" customFormat="1" ht="14.25" customHeight="1" spans="1:29">
      <c r="A230" s="240" t="s">
        <v>26</v>
      </c>
      <c r="B230" s="241" t="s">
        <v>27</v>
      </c>
      <c r="C230" s="241" t="s">
        <v>72</v>
      </c>
      <c r="D230" s="510" t="s">
        <v>26</v>
      </c>
      <c r="E230" s="242" t="s">
        <v>47</v>
      </c>
      <c r="F230" s="512" t="s">
        <v>52</v>
      </c>
      <c r="G230" s="511" t="s">
        <v>34</v>
      </c>
      <c r="H230" s="503" t="s">
        <v>35</v>
      </c>
      <c r="I230" s="34" t="s">
        <v>36</v>
      </c>
      <c r="J230" s="37" t="s">
        <v>29</v>
      </c>
      <c r="K230" s="37" t="s">
        <v>29</v>
      </c>
      <c r="L230" s="37" t="s">
        <v>89</v>
      </c>
      <c r="M230" s="84"/>
      <c r="N230" s="85"/>
      <c r="O230" s="70"/>
      <c r="P230" s="85"/>
      <c r="Q230" s="406" t="s">
        <v>90</v>
      </c>
      <c r="R230" s="408">
        <f t="shared" ref="R230:U230" si="238">R231</f>
        <v>48485000</v>
      </c>
      <c r="S230" s="409">
        <f t="shared" si="238"/>
        <v>0</v>
      </c>
      <c r="T230" s="450">
        <v>4450000</v>
      </c>
      <c r="U230" s="410">
        <f t="shared" si="238"/>
        <v>0</v>
      </c>
      <c r="V230" s="139">
        <f t="shared" si="235"/>
        <v>4450000</v>
      </c>
      <c r="W230" s="140">
        <f>[1]Realisasi!U230</f>
        <v>1789830</v>
      </c>
      <c r="X230" s="410">
        <f>X231</f>
        <v>0</v>
      </c>
      <c r="Y230" s="176">
        <f>[1]Realisasi!X230</f>
        <v>1789830</v>
      </c>
      <c r="Z230" s="410">
        <f>Z231</f>
        <v>0</v>
      </c>
      <c r="AA230" s="204">
        <f t="shared" si="236"/>
        <v>1789830</v>
      </c>
      <c r="AB230" s="214">
        <f t="shared" si="232"/>
        <v>0.402208988764045</v>
      </c>
      <c r="AC230" s="207">
        <f t="shared" si="237"/>
        <v>2660170</v>
      </c>
    </row>
    <row r="231" s="1" customFormat="1" ht="13.5" customHeight="1" spans="1:29">
      <c r="A231" s="240" t="s">
        <v>26</v>
      </c>
      <c r="B231" s="241" t="s">
        <v>27</v>
      </c>
      <c r="C231" s="241" t="s">
        <v>72</v>
      </c>
      <c r="D231" s="510" t="s">
        <v>26</v>
      </c>
      <c r="E231" s="242" t="s">
        <v>47</v>
      </c>
      <c r="F231" s="512" t="s">
        <v>52</v>
      </c>
      <c r="G231" s="511" t="s">
        <v>34</v>
      </c>
      <c r="H231" s="503" t="s">
        <v>35</v>
      </c>
      <c r="I231" s="34" t="s">
        <v>36</v>
      </c>
      <c r="J231" s="37" t="s">
        <v>36</v>
      </c>
      <c r="K231" s="37"/>
      <c r="L231" s="37"/>
      <c r="M231" s="84"/>
      <c r="N231" s="85"/>
      <c r="O231" s="70" t="s">
        <v>145</v>
      </c>
      <c r="P231" s="85"/>
      <c r="Q231" s="406"/>
      <c r="R231" s="136">
        <f t="shared" ref="R231:R233" si="239">R232</f>
        <v>48485000</v>
      </c>
      <c r="S231" s="411">
        <f t="shared" ref="S231:S233" si="240">S232</f>
        <v>0</v>
      </c>
      <c r="T231" s="457">
        <f t="shared" ref="T231:AA231" si="241">T232+T236+T239</f>
        <v>102636800</v>
      </c>
      <c r="U231" s="457">
        <f t="shared" si="241"/>
        <v>0</v>
      </c>
      <c r="V231" s="457">
        <f t="shared" si="241"/>
        <v>102636800</v>
      </c>
      <c r="W231" s="457">
        <f t="shared" si="241"/>
        <v>80139191</v>
      </c>
      <c r="X231" s="457">
        <f t="shared" si="241"/>
        <v>0</v>
      </c>
      <c r="Y231" s="457">
        <f t="shared" si="241"/>
        <v>84620598</v>
      </c>
      <c r="Z231" s="457">
        <f t="shared" si="241"/>
        <v>0</v>
      </c>
      <c r="AA231" s="457">
        <f t="shared" si="241"/>
        <v>84620598</v>
      </c>
      <c r="AB231" s="214">
        <f t="shared" si="232"/>
        <v>0.824466448681175</v>
      </c>
      <c r="AC231" s="422">
        <f>AC232+AC236+AC239</f>
        <v>18016202</v>
      </c>
    </row>
    <row r="232" s="1" customFormat="1" ht="24" customHeight="1" spans="1:29">
      <c r="A232" s="240" t="s">
        <v>26</v>
      </c>
      <c r="B232" s="241" t="s">
        <v>27</v>
      </c>
      <c r="C232" s="241" t="s">
        <v>72</v>
      </c>
      <c r="D232" s="510" t="s">
        <v>26</v>
      </c>
      <c r="E232" s="242" t="s">
        <v>47</v>
      </c>
      <c r="F232" s="512" t="s">
        <v>52</v>
      </c>
      <c r="G232" s="511" t="s">
        <v>34</v>
      </c>
      <c r="H232" s="503" t="s">
        <v>35</v>
      </c>
      <c r="I232" s="34" t="s">
        <v>36</v>
      </c>
      <c r="J232" s="37" t="s">
        <v>36</v>
      </c>
      <c r="K232" s="37" t="s">
        <v>29</v>
      </c>
      <c r="L232" s="37"/>
      <c r="M232" s="84"/>
      <c r="N232" s="85"/>
      <c r="O232" s="70" t="s">
        <v>128</v>
      </c>
      <c r="P232" s="85"/>
      <c r="Q232" s="406"/>
      <c r="R232" s="459">
        <f t="shared" si="239"/>
        <v>48485000</v>
      </c>
      <c r="S232" s="460">
        <f t="shared" si="240"/>
        <v>0</v>
      </c>
      <c r="T232" s="457">
        <f t="shared" ref="T232:AA232" si="242">SUM(T233:T235)</f>
        <v>100600000</v>
      </c>
      <c r="U232" s="457">
        <f t="shared" si="242"/>
        <v>0</v>
      </c>
      <c r="V232" s="457">
        <f t="shared" si="242"/>
        <v>100600000</v>
      </c>
      <c r="W232" s="457">
        <f t="shared" si="242"/>
        <v>79800000</v>
      </c>
      <c r="X232" s="457">
        <f t="shared" si="242"/>
        <v>0</v>
      </c>
      <c r="Y232" s="457">
        <f t="shared" si="242"/>
        <v>84200000</v>
      </c>
      <c r="Z232" s="457">
        <f t="shared" si="242"/>
        <v>0</v>
      </c>
      <c r="AA232" s="457">
        <f t="shared" si="242"/>
        <v>84200000</v>
      </c>
      <c r="AB232" s="214">
        <f t="shared" si="232"/>
        <v>0.836978131212724</v>
      </c>
      <c r="AC232" s="422">
        <f>SUM(AC233:AC235)</f>
        <v>16400000</v>
      </c>
    </row>
    <row r="233" s="1" customFormat="1" spans="1:29">
      <c r="A233" s="240" t="s">
        <v>26</v>
      </c>
      <c r="B233" s="241" t="s">
        <v>27</v>
      </c>
      <c r="C233" s="241" t="s">
        <v>72</v>
      </c>
      <c r="D233" s="510" t="s">
        <v>26</v>
      </c>
      <c r="E233" s="242" t="s">
        <v>47</v>
      </c>
      <c r="F233" s="512" t="s">
        <v>52</v>
      </c>
      <c r="G233" s="511" t="s">
        <v>34</v>
      </c>
      <c r="H233" s="503" t="s">
        <v>35</v>
      </c>
      <c r="I233" s="34" t="s">
        <v>36</v>
      </c>
      <c r="J233" s="37" t="s">
        <v>36</v>
      </c>
      <c r="K233" s="37" t="s">
        <v>29</v>
      </c>
      <c r="L233" s="37" t="s">
        <v>38</v>
      </c>
      <c r="M233" s="84"/>
      <c r="N233" s="85"/>
      <c r="O233" s="70"/>
      <c r="P233" s="85"/>
      <c r="Q233" s="406" t="s">
        <v>205</v>
      </c>
      <c r="R233" s="136">
        <f t="shared" si="239"/>
        <v>48485000</v>
      </c>
      <c r="S233" s="411">
        <f t="shared" si="240"/>
        <v>0</v>
      </c>
      <c r="T233" s="450">
        <v>50100000</v>
      </c>
      <c r="U233" s="407">
        <f t="shared" ref="U233:Z233" si="243">U234</f>
        <v>0</v>
      </c>
      <c r="V233" s="139">
        <f t="shared" ref="V233:V235" si="244">SUM(S233:U233)</f>
        <v>50100000</v>
      </c>
      <c r="W233" s="140">
        <f>[1]Realisasi!U233</f>
        <v>34500000</v>
      </c>
      <c r="X233" s="407">
        <f t="shared" si="243"/>
        <v>0</v>
      </c>
      <c r="Y233" s="176">
        <f>[1]Realisasi!X233</f>
        <v>36700000</v>
      </c>
      <c r="Z233" s="407">
        <f t="shared" si="243"/>
        <v>0</v>
      </c>
      <c r="AA233" s="204">
        <f t="shared" ref="AA233:AA235" si="245">SUM(X233:Z233)</f>
        <v>36700000</v>
      </c>
      <c r="AB233" s="214">
        <f t="shared" si="232"/>
        <v>0.732534930139721</v>
      </c>
      <c r="AC233" s="207">
        <f t="shared" ref="AC233:AC235" si="246">V233-AA233</f>
        <v>13400000</v>
      </c>
    </row>
    <row r="234" s="1" customFormat="1" spans="1:29">
      <c r="A234" s="240" t="s">
        <v>26</v>
      </c>
      <c r="B234" s="241" t="s">
        <v>27</v>
      </c>
      <c r="C234" s="241" t="s">
        <v>72</v>
      </c>
      <c r="D234" s="510" t="s">
        <v>26</v>
      </c>
      <c r="E234" s="242" t="s">
        <v>47</v>
      </c>
      <c r="F234" s="512" t="s">
        <v>52</v>
      </c>
      <c r="G234" s="511" t="s">
        <v>34</v>
      </c>
      <c r="H234" s="503" t="s">
        <v>35</v>
      </c>
      <c r="I234" s="34" t="s">
        <v>36</v>
      </c>
      <c r="J234" s="37" t="s">
        <v>36</v>
      </c>
      <c r="K234" s="37" t="s">
        <v>29</v>
      </c>
      <c r="L234" s="37" t="s">
        <v>206</v>
      </c>
      <c r="M234" s="84"/>
      <c r="N234" s="85"/>
      <c r="O234" s="70"/>
      <c r="P234" s="85"/>
      <c r="Q234" s="406" t="s">
        <v>207</v>
      </c>
      <c r="R234" s="136">
        <f t="shared" ref="R234:U234" si="247">SUM(R235:R240)</f>
        <v>48485000</v>
      </c>
      <c r="S234" s="411">
        <f t="shared" si="247"/>
        <v>0</v>
      </c>
      <c r="T234" s="450">
        <v>27500000</v>
      </c>
      <c r="U234" s="407">
        <f t="shared" si="247"/>
        <v>0</v>
      </c>
      <c r="V234" s="139">
        <f t="shared" si="244"/>
        <v>27500000</v>
      </c>
      <c r="W234" s="140">
        <f>[1]Realisasi!U234</f>
        <v>23800000</v>
      </c>
      <c r="X234" s="407">
        <f>SUM(X235:X240)</f>
        <v>0</v>
      </c>
      <c r="Y234" s="176">
        <f>[1]Realisasi!X234</f>
        <v>26000000</v>
      </c>
      <c r="Z234" s="407">
        <f>SUM(Z235:Z240)</f>
        <v>0</v>
      </c>
      <c r="AA234" s="204">
        <f t="shared" si="245"/>
        <v>26000000</v>
      </c>
      <c r="AB234" s="214">
        <f t="shared" si="232"/>
        <v>0.945454545454545</v>
      </c>
      <c r="AC234" s="207">
        <f t="shared" si="246"/>
        <v>1500000</v>
      </c>
    </row>
    <row r="235" s="1" customFormat="1" spans="1:29">
      <c r="A235" s="240" t="s">
        <v>26</v>
      </c>
      <c r="B235" s="241" t="s">
        <v>27</v>
      </c>
      <c r="C235" s="241" t="s">
        <v>72</v>
      </c>
      <c r="D235" s="510" t="s">
        <v>26</v>
      </c>
      <c r="E235" s="242" t="s">
        <v>47</v>
      </c>
      <c r="F235" s="512" t="s">
        <v>52</v>
      </c>
      <c r="G235" s="511" t="s">
        <v>34</v>
      </c>
      <c r="H235" s="503" t="s">
        <v>35</v>
      </c>
      <c r="I235" s="34" t="s">
        <v>36</v>
      </c>
      <c r="J235" s="37" t="s">
        <v>36</v>
      </c>
      <c r="K235" s="37" t="s">
        <v>29</v>
      </c>
      <c r="L235" s="37" t="s">
        <v>183</v>
      </c>
      <c r="M235" s="84"/>
      <c r="N235" s="85"/>
      <c r="O235" s="70"/>
      <c r="P235" s="85"/>
      <c r="Q235" s="406" t="s">
        <v>208</v>
      </c>
      <c r="R235" s="406">
        <v>2666000</v>
      </c>
      <c r="S235" s="454"/>
      <c r="T235" s="450">
        <v>23000000</v>
      </c>
      <c r="U235" s="455"/>
      <c r="V235" s="139">
        <f t="shared" si="244"/>
        <v>23000000</v>
      </c>
      <c r="W235" s="140">
        <f>[1]Realisasi!U235</f>
        <v>21500000</v>
      </c>
      <c r="X235" s="455"/>
      <c r="Y235" s="176">
        <f>[1]Realisasi!X235</f>
        <v>21500000</v>
      </c>
      <c r="Z235" s="455"/>
      <c r="AA235" s="204">
        <f t="shared" si="245"/>
        <v>21500000</v>
      </c>
      <c r="AB235" s="214">
        <f t="shared" si="232"/>
        <v>0.934782608695652</v>
      </c>
      <c r="AC235" s="207">
        <f t="shared" si="246"/>
        <v>1500000</v>
      </c>
    </row>
    <row r="236" s="1" customFormat="1" spans="1:29">
      <c r="A236" s="240" t="s">
        <v>26</v>
      </c>
      <c r="B236" s="241" t="s">
        <v>27</v>
      </c>
      <c r="C236" s="241" t="s">
        <v>72</v>
      </c>
      <c r="D236" s="510" t="s">
        <v>26</v>
      </c>
      <c r="E236" s="242" t="s">
        <v>47</v>
      </c>
      <c r="F236" s="512" t="s">
        <v>52</v>
      </c>
      <c r="G236" s="511" t="s">
        <v>34</v>
      </c>
      <c r="H236" s="503" t="s">
        <v>35</v>
      </c>
      <c r="I236" s="34" t="s">
        <v>36</v>
      </c>
      <c r="J236" s="37" t="s">
        <v>36</v>
      </c>
      <c r="K236" s="37" t="s">
        <v>36</v>
      </c>
      <c r="L236" s="37"/>
      <c r="M236" s="84"/>
      <c r="N236" s="85"/>
      <c r="O236" s="245" t="s">
        <v>209</v>
      </c>
      <c r="P236" s="85"/>
      <c r="Q236" s="406"/>
      <c r="R236" s="406">
        <v>2280000</v>
      </c>
      <c r="S236" s="454"/>
      <c r="T236" s="457">
        <f t="shared" ref="T236:AA236" si="248">SUM(T237:T238)</f>
        <v>1036800</v>
      </c>
      <c r="U236" s="455"/>
      <c r="V236" s="407">
        <f t="shared" si="248"/>
        <v>1036800</v>
      </c>
      <c r="W236" s="407">
        <f t="shared" si="248"/>
        <v>339191</v>
      </c>
      <c r="X236" s="407">
        <f t="shared" si="248"/>
        <v>0</v>
      </c>
      <c r="Y236" s="407">
        <f t="shared" si="248"/>
        <v>420598</v>
      </c>
      <c r="Z236" s="407">
        <f t="shared" si="248"/>
        <v>0</v>
      </c>
      <c r="AA236" s="407">
        <f t="shared" si="248"/>
        <v>420598</v>
      </c>
      <c r="AB236" s="214">
        <f t="shared" si="232"/>
        <v>0.405669367283951</v>
      </c>
      <c r="AC236" s="422">
        <f>SUM(AC237:AC238)</f>
        <v>616202</v>
      </c>
    </row>
    <row r="237" s="1" customFormat="1" spans="1:29">
      <c r="A237" s="240" t="s">
        <v>26</v>
      </c>
      <c r="B237" s="241" t="s">
        <v>27</v>
      </c>
      <c r="C237" s="241" t="s">
        <v>72</v>
      </c>
      <c r="D237" s="510" t="s">
        <v>26</v>
      </c>
      <c r="E237" s="242" t="s">
        <v>47</v>
      </c>
      <c r="F237" s="512" t="s">
        <v>52</v>
      </c>
      <c r="G237" s="511" t="s">
        <v>34</v>
      </c>
      <c r="H237" s="503" t="s">
        <v>35</v>
      </c>
      <c r="I237" s="34" t="s">
        <v>36</v>
      </c>
      <c r="J237" s="37" t="s">
        <v>36</v>
      </c>
      <c r="K237" s="37" t="s">
        <v>36</v>
      </c>
      <c r="L237" s="37" t="s">
        <v>135</v>
      </c>
      <c r="M237" s="84"/>
      <c r="N237" s="85"/>
      <c r="O237" s="245"/>
      <c r="P237" s="85"/>
      <c r="Q237" s="406" t="s">
        <v>210</v>
      </c>
      <c r="R237" s="406">
        <v>33402500</v>
      </c>
      <c r="S237" s="454"/>
      <c r="T237" s="389">
        <v>259200</v>
      </c>
      <c r="U237" s="455"/>
      <c r="V237" s="139">
        <f t="shared" ref="V237:V240" si="249">SUM(S237:U237)</f>
        <v>259200</v>
      </c>
      <c r="W237" s="140">
        <f>[1]Realisasi!U237</f>
        <v>150750</v>
      </c>
      <c r="X237" s="455"/>
      <c r="Y237" s="176">
        <f>[1]Realisasi!X237</f>
        <v>186931</v>
      </c>
      <c r="Z237" s="455"/>
      <c r="AA237" s="204">
        <f>SUM(X237:Z237)</f>
        <v>186931</v>
      </c>
      <c r="AB237" s="214">
        <f t="shared" si="232"/>
        <v>0.721184413580247</v>
      </c>
      <c r="AC237" s="207">
        <f t="shared" ref="AC237:AC240" si="250">V237-AA237</f>
        <v>72269</v>
      </c>
    </row>
    <row r="238" s="1" customFormat="1" spans="1:29">
      <c r="A238" s="240" t="s">
        <v>26</v>
      </c>
      <c r="B238" s="241" t="s">
        <v>27</v>
      </c>
      <c r="C238" s="241" t="s">
        <v>72</v>
      </c>
      <c r="D238" s="510" t="s">
        <v>26</v>
      </c>
      <c r="E238" s="242" t="s">
        <v>47</v>
      </c>
      <c r="F238" s="512" t="s">
        <v>52</v>
      </c>
      <c r="G238" s="511" t="s">
        <v>34</v>
      </c>
      <c r="H238" s="503" t="s">
        <v>35</v>
      </c>
      <c r="I238" s="34" t="s">
        <v>36</v>
      </c>
      <c r="J238" s="37" t="s">
        <v>36</v>
      </c>
      <c r="K238" s="37" t="s">
        <v>36</v>
      </c>
      <c r="L238" s="37" t="s">
        <v>137</v>
      </c>
      <c r="M238" s="84"/>
      <c r="N238" s="85"/>
      <c r="O238" s="245"/>
      <c r="P238" s="85"/>
      <c r="Q238" s="406" t="s">
        <v>211</v>
      </c>
      <c r="R238" s="406">
        <v>1104000</v>
      </c>
      <c r="S238" s="454"/>
      <c r="T238" s="389">
        <v>777600</v>
      </c>
      <c r="U238" s="455"/>
      <c r="V238" s="139">
        <f t="shared" si="249"/>
        <v>777600</v>
      </c>
      <c r="W238" s="140">
        <f>[1]Realisasi!U238</f>
        <v>188441</v>
      </c>
      <c r="X238" s="455"/>
      <c r="Y238" s="176">
        <f>[1]Realisasi!X238</f>
        <v>233667</v>
      </c>
      <c r="Z238" s="455"/>
      <c r="AA238" s="204">
        <f>SUM(X238:Z238)</f>
        <v>233667</v>
      </c>
      <c r="AB238" s="214">
        <f t="shared" si="232"/>
        <v>0.300497685185185</v>
      </c>
      <c r="AC238" s="207">
        <f t="shared" si="250"/>
        <v>543933</v>
      </c>
    </row>
    <row r="239" s="1" customFormat="1" spans="1:29">
      <c r="A239" s="240" t="s">
        <v>26</v>
      </c>
      <c r="B239" s="241" t="s">
        <v>27</v>
      </c>
      <c r="C239" s="241" t="s">
        <v>72</v>
      </c>
      <c r="D239" s="510" t="s">
        <v>26</v>
      </c>
      <c r="E239" s="242" t="s">
        <v>47</v>
      </c>
      <c r="F239" s="512" t="s">
        <v>52</v>
      </c>
      <c r="G239" s="511" t="s">
        <v>34</v>
      </c>
      <c r="H239" s="503" t="s">
        <v>35</v>
      </c>
      <c r="I239" s="34" t="s">
        <v>36</v>
      </c>
      <c r="J239" s="37" t="s">
        <v>36</v>
      </c>
      <c r="K239" s="37" t="s">
        <v>49</v>
      </c>
      <c r="L239" s="37"/>
      <c r="M239" s="84"/>
      <c r="N239" s="85"/>
      <c r="O239" s="245" t="s">
        <v>201</v>
      </c>
      <c r="P239" s="85"/>
      <c r="Q239" s="406"/>
      <c r="R239" s="406">
        <v>232500</v>
      </c>
      <c r="S239" s="454"/>
      <c r="T239" s="457">
        <f t="shared" ref="T239:AA239" si="251">T240</f>
        <v>1000000</v>
      </c>
      <c r="U239" s="455"/>
      <c r="V239" s="407">
        <f t="shared" si="251"/>
        <v>1000000</v>
      </c>
      <c r="W239" s="407">
        <f t="shared" si="251"/>
        <v>0</v>
      </c>
      <c r="X239" s="407">
        <f t="shared" si="251"/>
        <v>0</v>
      </c>
      <c r="Y239" s="407">
        <f t="shared" si="251"/>
        <v>0</v>
      </c>
      <c r="Z239" s="407">
        <f t="shared" si="251"/>
        <v>0</v>
      </c>
      <c r="AA239" s="407">
        <f t="shared" si="251"/>
        <v>0</v>
      </c>
      <c r="AB239" s="214">
        <f t="shared" si="232"/>
        <v>0</v>
      </c>
      <c r="AC239" s="422">
        <f t="shared" ref="AC239:AC245" si="252">AC240</f>
        <v>1000000</v>
      </c>
    </row>
    <row r="240" s="1" customFormat="1" spans="1:29">
      <c r="A240" s="240" t="s">
        <v>26</v>
      </c>
      <c r="B240" s="241" t="s">
        <v>27</v>
      </c>
      <c r="C240" s="241" t="s">
        <v>72</v>
      </c>
      <c r="D240" s="510" t="s">
        <v>26</v>
      </c>
      <c r="E240" s="242" t="s">
        <v>47</v>
      </c>
      <c r="F240" s="512" t="s">
        <v>52</v>
      </c>
      <c r="G240" s="511" t="s">
        <v>34</v>
      </c>
      <c r="H240" s="503" t="s">
        <v>35</v>
      </c>
      <c r="I240" s="34" t="s">
        <v>36</v>
      </c>
      <c r="J240" s="37" t="s">
        <v>36</v>
      </c>
      <c r="K240" s="37" t="s">
        <v>49</v>
      </c>
      <c r="L240" s="37" t="s">
        <v>85</v>
      </c>
      <c r="M240" s="84"/>
      <c r="N240" s="85"/>
      <c r="O240" s="245"/>
      <c r="P240" s="85"/>
      <c r="Q240" s="406" t="s">
        <v>202</v>
      </c>
      <c r="R240" s="406">
        <v>8800000</v>
      </c>
      <c r="S240" s="454"/>
      <c r="T240" s="389">
        <v>1000000</v>
      </c>
      <c r="U240" s="455"/>
      <c r="V240" s="139">
        <f t="shared" si="249"/>
        <v>1000000</v>
      </c>
      <c r="W240" s="140">
        <f>[1]Realisasi!U240</f>
        <v>0</v>
      </c>
      <c r="X240" s="455"/>
      <c r="Y240" s="455"/>
      <c r="Z240" s="455"/>
      <c r="AA240" s="454"/>
      <c r="AB240" s="214">
        <f t="shared" si="232"/>
        <v>0</v>
      </c>
      <c r="AC240" s="207">
        <f t="shared" si="250"/>
        <v>1000000</v>
      </c>
    </row>
    <row r="241" s="1" customFormat="1" ht="14.55" spans="1:29">
      <c r="A241" s="354"/>
      <c r="B241" s="355"/>
      <c r="C241" s="355"/>
      <c r="D241" s="355"/>
      <c r="E241" s="234"/>
      <c r="F241" s="235"/>
      <c r="G241" s="234"/>
      <c r="H241" s="426"/>
      <c r="I241" s="426"/>
      <c r="J241" s="438"/>
      <c r="K241" s="438"/>
      <c r="L241" s="438"/>
      <c r="M241" s="439"/>
      <c r="N241" s="440"/>
      <c r="O241" s="441"/>
      <c r="P241" s="440"/>
      <c r="Q241" s="461"/>
      <c r="R241" s="462"/>
      <c r="S241" s="463"/>
      <c r="T241" s="464"/>
      <c r="U241" s="464"/>
      <c r="V241" s="465"/>
      <c r="W241" s="314"/>
      <c r="X241" s="465"/>
      <c r="Y241" s="465"/>
      <c r="Z241" s="465"/>
      <c r="AA241" s="463"/>
      <c r="AB241" s="482"/>
      <c r="AC241" s="483"/>
    </row>
    <row r="242" s="1" customFormat="1" ht="14.55" spans="1:29">
      <c r="A242" s="427" t="s">
        <v>26</v>
      </c>
      <c r="B242" s="428" t="s">
        <v>27</v>
      </c>
      <c r="C242" s="428" t="s">
        <v>49</v>
      </c>
      <c r="D242" s="428"/>
      <c r="E242" s="428"/>
      <c r="F242" s="429"/>
      <c r="G242" s="429"/>
      <c r="H242" s="429"/>
      <c r="I242" s="429"/>
      <c r="J242" s="429"/>
      <c r="K242" s="429"/>
      <c r="L242" s="429"/>
      <c r="M242" s="442" t="s">
        <v>212</v>
      </c>
      <c r="N242" s="442"/>
      <c r="O242" s="442"/>
      <c r="P242" s="442"/>
      <c r="Q242" s="442"/>
      <c r="R242" s="466"/>
      <c r="S242" s="466"/>
      <c r="T242" s="467">
        <f t="shared" ref="T242:AA242" si="253">T243</f>
        <v>33314500</v>
      </c>
      <c r="U242" s="466"/>
      <c r="V242" s="403">
        <f t="shared" si="253"/>
        <v>33314500</v>
      </c>
      <c r="W242" s="403">
        <f t="shared" si="253"/>
        <v>21550600</v>
      </c>
      <c r="X242" s="403">
        <f t="shared" si="253"/>
        <v>0</v>
      </c>
      <c r="Y242" s="403">
        <f t="shared" si="253"/>
        <v>23593800</v>
      </c>
      <c r="Z242" s="403">
        <f t="shared" si="253"/>
        <v>0</v>
      </c>
      <c r="AA242" s="403">
        <f t="shared" si="253"/>
        <v>23593800</v>
      </c>
      <c r="AB242" s="484">
        <f t="shared" ref="AB242:AB250" si="254">AA242/V242</f>
        <v>0.708214140989659</v>
      </c>
      <c r="AC242" s="419">
        <f t="shared" si="252"/>
        <v>9720700</v>
      </c>
    </row>
    <row r="243" s="1" customFormat="1" spans="1:29">
      <c r="A243" s="230" t="s">
        <v>26</v>
      </c>
      <c r="B243" s="231" t="s">
        <v>27</v>
      </c>
      <c r="C243" s="231" t="s">
        <v>49</v>
      </c>
      <c r="D243" s="510" t="s">
        <v>26</v>
      </c>
      <c r="E243" s="242" t="s">
        <v>29</v>
      </c>
      <c r="F243" s="232"/>
      <c r="G243" s="242"/>
      <c r="H243" s="34"/>
      <c r="I243" s="34"/>
      <c r="J243" s="37"/>
      <c r="K243" s="37"/>
      <c r="L243" s="37"/>
      <c r="M243" s="84"/>
      <c r="N243" s="71" t="s">
        <v>213</v>
      </c>
      <c r="O243" s="71"/>
      <c r="P243" s="71"/>
      <c r="Q243" s="136"/>
      <c r="R243" s="455"/>
      <c r="S243" s="455"/>
      <c r="T243" s="407">
        <f t="shared" ref="T243:AA243" si="255">T244</f>
        <v>33314500</v>
      </c>
      <c r="U243" s="455"/>
      <c r="V243" s="407">
        <f t="shared" si="255"/>
        <v>33314500</v>
      </c>
      <c r="W243" s="407">
        <f t="shared" si="255"/>
        <v>21550600</v>
      </c>
      <c r="X243" s="407">
        <f t="shared" si="255"/>
        <v>0</v>
      </c>
      <c r="Y243" s="407">
        <f t="shared" si="255"/>
        <v>23593800</v>
      </c>
      <c r="Z243" s="407">
        <f t="shared" si="255"/>
        <v>0</v>
      </c>
      <c r="AA243" s="407">
        <f t="shared" si="255"/>
        <v>23593800</v>
      </c>
      <c r="AB243" s="338">
        <f t="shared" si="254"/>
        <v>0.708214140989659</v>
      </c>
      <c r="AC243" s="422">
        <f t="shared" si="252"/>
        <v>9720700</v>
      </c>
    </row>
    <row r="244" s="1" customFormat="1" spans="1:30">
      <c r="A244" s="230" t="s">
        <v>26</v>
      </c>
      <c r="B244" s="231" t="s">
        <v>27</v>
      </c>
      <c r="C244" s="231" t="s">
        <v>49</v>
      </c>
      <c r="D244" s="510" t="s">
        <v>26</v>
      </c>
      <c r="E244" s="242" t="s">
        <v>29</v>
      </c>
      <c r="F244" s="512" t="s">
        <v>29</v>
      </c>
      <c r="G244" s="242"/>
      <c r="H244" s="34"/>
      <c r="I244" s="34"/>
      <c r="J244" s="37"/>
      <c r="K244" s="37"/>
      <c r="L244" s="37"/>
      <c r="M244" s="84"/>
      <c r="N244" s="85"/>
      <c r="O244" s="71" t="s">
        <v>214</v>
      </c>
      <c r="P244" s="71"/>
      <c r="Q244" s="136"/>
      <c r="R244" s="468"/>
      <c r="S244" s="468"/>
      <c r="T244" s="469">
        <f t="shared" ref="T244:AA244" si="256">T245</f>
        <v>33314500</v>
      </c>
      <c r="U244" s="468"/>
      <c r="V244" s="469">
        <f t="shared" si="256"/>
        <v>33314500</v>
      </c>
      <c r="W244" s="469">
        <f t="shared" si="256"/>
        <v>21550600</v>
      </c>
      <c r="X244" s="469">
        <f t="shared" si="256"/>
        <v>0</v>
      </c>
      <c r="Y244" s="469">
        <f t="shared" si="256"/>
        <v>23593800</v>
      </c>
      <c r="Z244" s="469">
        <f t="shared" si="256"/>
        <v>0</v>
      </c>
      <c r="AA244" s="469">
        <f t="shared" si="256"/>
        <v>23593800</v>
      </c>
      <c r="AB244" s="214">
        <f t="shared" si="254"/>
        <v>0.708214140989659</v>
      </c>
      <c r="AC244" s="485">
        <f t="shared" si="252"/>
        <v>9720700</v>
      </c>
      <c r="AD244" s="244"/>
    </row>
    <row r="245" s="1" customFormat="1" spans="1:30">
      <c r="A245" s="230" t="s">
        <v>26</v>
      </c>
      <c r="B245" s="231" t="s">
        <v>27</v>
      </c>
      <c r="C245" s="231" t="s">
        <v>49</v>
      </c>
      <c r="D245" s="510" t="s">
        <v>26</v>
      </c>
      <c r="E245" s="242" t="s">
        <v>29</v>
      </c>
      <c r="F245" s="512" t="s">
        <v>29</v>
      </c>
      <c r="G245" s="511" t="s">
        <v>34</v>
      </c>
      <c r="H245" s="503" t="s">
        <v>35</v>
      </c>
      <c r="I245" s="34" t="s">
        <v>36</v>
      </c>
      <c r="J245" s="37"/>
      <c r="K245" s="37"/>
      <c r="L245" s="37"/>
      <c r="M245" s="84"/>
      <c r="N245" s="85"/>
      <c r="O245" s="70"/>
      <c r="P245" s="70" t="s">
        <v>37</v>
      </c>
      <c r="Q245" s="406"/>
      <c r="R245" s="468"/>
      <c r="S245" s="468"/>
      <c r="T245" s="407">
        <f t="shared" ref="T245:AA245" si="257">T246</f>
        <v>33314500</v>
      </c>
      <c r="U245" s="468"/>
      <c r="V245" s="407">
        <f t="shared" si="257"/>
        <v>33314500</v>
      </c>
      <c r="W245" s="407">
        <f t="shared" si="257"/>
        <v>21550600</v>
      </c>
      <c r="X245" s="407">
        <f t="shared" si="257"/>
        <v>0</v>
      </c>
      <c r="Y245" s="407">
        <f t="shared" si="257"/>
        <v>23593800</v>
      </c>
      <c r="Z245" s="407">
        <f t="shared" si="257"/>
        <v>0</v>
      </c>
      <c r="AA245" s="407">
        <f t="shared" si="257"/>
        <v>23593800</v>
      </c>
      <c r="AB245" s="214">
        <f t="shared" si="254"/>
        <v>0.708214140989659</v>
      </c>
      <c r="AC245" s="422">
        <f t="shared" si="252"/>
        <v>9720700</v>
      </c>
      <c r="AD245" s="244"/>
    </row>
    <row r="246" s="1" customFormat="1" spans="1:29">
      <c r="A246" s="230" t="s">
        <v>26</v>
      </c>
      <c r="B246" s="231" t="s">
        <v>27</v>
      </c>
      <c r="C246" s="231" t="s">
        <v>49</v>
      </c>
      <c r="D246" s="510" t="s">
        <v>26</v>
      </c>
      <c r="E246" s="242" t="s">
        <v>29</v>
      </c>
      <c r="F246" s="512" t="s">
        <v>29</v>
      </c>
      <c r="G246" s="511" t="s">
        <v>34</v>
      </c>
      <c r="H246" s="503" t="s">
        <v>35</v>
      </c>
      <c r="I246" s="34" t="s">
        <v>36</v>
      </c>
      <c r="J246" s="37" t="s">
        <v>29</v>
      </c>
      <c r="K246" s="37" t="s">
        <v>29</v>
      </c>
      <c r="L246" s="37"/>
      <c r="M246" s="84"/>
      <c r="N246" s="85"/>
      <c r="O246" s="70"/>
      <c r="P246" s="70" t="s">
        <v>142</v>
      </c>
      <c r="Q246" s="406"/>
      <c r="R246" s="449"/>
      <c r="S246" s="449"/>
      <c r="T246" s="407">
        <f t="shared" ref="T246:AA246" si="258">SUM(T247:T250)</f>
        <v>33314500</v>
      </c>
      <c r="U246" s="449"/>
      <c r="V246" s="407">
        <f t="shared" si="258"/>
        <v>33314500</v>
      </c>
      <c r="W246" s="407">
        <f t="shared" si="258"/>
        <v>21550600</v>
      </c>
      <c r="X246" s="407">
        <f t="shared" si="258"/>
        <v>0</v>
      </c>
      <c r="Y246" s="407">
        <f t="shared" si="258"/>
        <v>23593800</v>
      </c>
      <c r="Z246" s="407">
        <f t="shared" si="258"/>
        <v>0</v>
      </c>
      <c r="AA246" s="407">
        <f t="shared" si="258"/>
        <v>23593800</v>
      </c>
      <c r="AB246" s="214">
        <f t="shared" si="254"/>
        <v>0.708214140989659</v>
      </c>
      <c r="AC246" s="422">
        <f>SUM(AC247:AC250)</f>
        <v>9720700</v>
      </c>
    </row>
    <row r="247" s="1" customFormat="1" spans="1:29">
      <c r="A247" s="230" t="s">
        <v>26</v>
      </c>
      <c r="B247" s="231" t="s">
        <v>27</v>
      </c>
      <c r="C247" s="231" t="s">
        <v>49</v>
      </c>
      <c r="D247" s="510" t="s">
        <v>26</v>
      </c>
      <c r="E247" s="242" t="s">
        <v>29</v>
      </c>
      <c r="F247" s="512" t="s">
        <v>29</v>
      </c>
      <c r="G247" s="511" t="s">
        <v>34</v>
      </c>
      <c r="H247" s="503" t="s">
        <v>35</v>
      </c>
      <c r="I247" s="34" t="s">
        <v>36</v>
      </c>
      <c r="J247" s="37" t="s">
        <v>29</v>
      </c>
      <c r="K247" s="37" t="s">
        <v>29</v>
      </c>
      <c r="L247" s="37" t="s">
        <v>74</v>
      </c>
      <c r="M247" s="84"/>
      <c r="N247" s="85"/>
      <c r="O247" s="70"/>
      <c r="P247" s="85"/>
      <c r="Q247" s="406" t="s">
        <v>75</v>
      </c>
      <c r="R247" s="449"/>
      <c r="S247" s="449"/>
      <c r="T247" s="412">
        <v>740000</v>
      </c>
      <c r="U247" s="449"/>
      <c r="V247" s="139">
        <f t="shared" ref="V247:V250" si="259">SUM(S247:U247)</f>
        <v>740000</v>
      </c>
      <c r="W247" s="140">
        <f>[1]Realisasi!U247</f>
        <v>0</v>
      </c>
      <c r="X247" s="449"/>
      <c r="Y247" s="176">
        <f>[1]Realisasi!X247</f>
        <v>0</v>
      </c>
      <c r="Z247" s="455"/>
      <c r="AA247" s="204">
        <f t="shared" ref="AA247:AA250" si="260">SUM(X247:Z247)</f>
        <v>0</v>
      </c>
      <c r="AB247" s="214">
        <f t="shared" si="254"/>
        <v>0</v>
      </c>
      <c r="AC247" s="207">
        <f t="shared" ref="AC247:AC250" si="261">V247-AA247</f>
        <v>740000</v>
      </c>
    </row>
    <row r="248" s="1" customFormat="1" spans="1:29">
      <c r="A248" s="230" t="s">
        <v>26</v>
      </c>
      <c r="B248" s="231" t="s">
        <v>27</v>
      </c>
      <c r="C248" s="231" t="s">
        <v>49</v>
      </c>
      <c r="D248" s="510" t="s">
        <v>26</v>
      </c>
      <c r="E248" s="242" t="s">
        <v>29</v>
      </c>
      <c r="F248" s="512" t="s">
        <v>29</v>
      </c>
      <c r="G248" s="511" t="s">
        <v>34</v>
      </c>
      <c r="H248" s="503" t="s">
        <v>35</v>
      </c>
      <c r="I248" s="34" t="s">
        <v>36</v>
      </c>
      <c r="J248" s="37" t="s">
        <v>29</v>
      </c>
      <c r="K248" s="37" t="s">
        <v>29</v>
      </c>
      <c r="L248" s="37" t="s">
        <v>76</v>
      </c>
      <c r="M248" s="84"/>
      <c r="N248" s="85"/>
      <c r="O248" s="70"/>
      <c r="P248" s="85"/>
      <c r="Q248" s="406" t="s">
        <v>77</v>
      </c>
      <c r="R248" s="449"/>
      <c r="S248" s="449"/>
      <c r="T248" s="412">
        <v>647000</v>
      </c>
      <c r="U248" s="449"/>
      <c r="V248" s="139">
        <f t="shared" si="259"/>
        <v>647000</v>
      </c>
      <c r="W248" s="140">
        <f>[1]Realisasi!U248</f>
        <v>300000</v>
      </c>
      <c r="X248" s="449"/>
      <c r="Y248" s="176">
        <f>[1]Realisasi!X248</f>
        <v>300000</v>
      </c>
      <c r="Z248" s="455"/>
      <c r="AA248" s="204">
        <f t="shared" si="260"/>
        <v>300000</v>
      </c>
      <c r="AB248" s="214">
        <f t="shared" si="254"/>
        <v>0.463678516228748</v>
      </c>
      <c r="AC248" s="207">
        <f t="shared" si="261"/>
        <v>347000</v>
      </c>
    </row>
    <row r="249" s="1" customFormat="1" spans="1:29">
      <c r="A249" s="230" t="s">
        <v>26</v>
      </c>
      <c r="B249" s="231" t="s">
        <v>27</v>
      </c>
      <c r="C249" s="231" t="s">
        <v>49</v>
      </c>
      <c r="D249" s="510" t="s">
        <v>26</v>
      </c>
      <c r="E249" s="242" t="s">
        <v>29</v>
      </c>
      <c r="F249" s="512" t="s">
        <v>29</v>
      </c>
      <c r="G249" s="511" t="s">
        <v>34</v>
      </c>
      <c r="H249" s="503" t="s">
        <v>35</v>
      </c>
      <c r="I249" s="34" t="s">
        <v>36</v>
      </c>
      <c r="J249" s="37" t="s">
        <v>29</v>
      </c>
      <c r="K249" s="37" t="s">
        <v>29</v>
      </c>
      <c r="L249" s="37" t="s">
        <v>38</v>
      </c>
      <c r="M249" s="84"/>
      <c r="N249" s="85"/>
      <c r="O249" s="70"/>
      <c r="P249" s="85"/>
      <c r="Q249" s="406" t="s">
        <v>78</v>
      </c>
      <c r="R249" s="470"/>
      <c r="S249" s="470"/>
      <c r="T249" s="412">
        <v>29852500</v>
      </c>
      <c r="U249" s="449"/>
      <c r="V249" s="139">
        <f t="shared" si="259"/>
        <v>29852500</v>
      </c>
      <c r="W249" s="140">
        <f>[1]Realisasi!U249</f>
        <v>20965000</v>
      </c>
      <c r="X249" s="471"/>
      <c r="Y249" s="176">
        <f>[1]Realisasi!X249</f>
        <v>21765000</v>
      </c>
      <c r="Z249" s="455"/>
      <c r="AA249" s="204">
        <f t="shared" si="260"/>
        <v>21765000</v>
      </c>
      <c r="AB249" s="214">
        <f t="shared" si="254"/>
        <v>0.729084666275856</v>
      </c>
      <c r="AC249" s="207">
        <f t="shared" si="261"/>
        <v>8087500</v>
      </c>
    </row>
    <row r="250" s="1" customFormat="1" spans="1:29">
      <c r="A250" s="230" t="s">
        <v>26</v>
      </c>
      <c r="B250" s="231" t="s">
        <v>27</v>
      </c>
      <c r="C250" s="231" t="s">
        <v>49</v>
      </c>
      <c r="D250" s="510" t="s">
        <v>26</v>
      </c>
      <c r="E250" s="242" t="s">
        <v>29</v>
      </c>
      <c r="F250" s="512" t="s">
        <v>29</v>
      </c>
      <c r="G250" s="511" t="s">
        <v>34</v>
      </c>
      <c r="H250" s="503" t="s">
        <v>35</v>
      </c>
      <c r="I250" s="34" t="s">
        <v>36</v>
      </c>
      <c r="J250" s="37" t="s">
        <v>29</v>
      </c>
      <c r="K250" s="37" t="s">
        <v>29</v>
      </c>
      <c r="L250" s="37" t="s">
        <v>89</v>
      </c>
      <c r="M250" s="84"/>
      <c r="N250" s="85"/>
      <c r="O250" s="85"/>
      <c r="P250" s="70"/>
      <c r="Q250" s="406" t="s">
        <v>90</v>
      </c>
      <c r="R250" s="470"/>
      <c r="S250" s="470"/>
      <c r="T250" s="412">
        <v>2075000</v>
      </c>
      <c r="U250" s="449"/>
      <c r="V250" s="139">
        <f t="shared" si="259"/>
        <v>2075000</v>
      </c>
      <c r="W250" s="140">
        <f>[1]Realisasi!U250</f>
        <v>285600</v>
      </c>
      <c r="X250" s="471"/>
      <c r="Y250" s="176">
        <f>[1]Realisasi!X250</f>
        <v>1528800</v>
      </c>
      <c r="Z250" s="455"/>
      <c r="AA250" s="204">
        <f t="shared" si="260"/>
        <v>1528800</v>
      </c>
      <c r="AB250" s="214">
        <f t="shared" si="254"/>
        <v>0.736771084337349</v>
      </c>
      <c r="AC250" s="207">
        <f t="shared" si="261"/>
        <v>546200</v>
      </c>
    </row>
    <row r="251" s="1" customFormat="1" ht="14.55" spans="1:29">
      <c r="A251" s="430"/>
      <c r="B251" s="431"/>
      <c r="C251" s="431"/>
      <c r="D251" s="431"/>
      <c r="E251" s="431"/>
      <c r="F251" s="431"/>
      <c r="G251" s="431"/>
      <c r="H251" s="431"/>
      <c r="I251" s="431"/>
      <c r="J251" s="431"/>
      <c r="K251" s="431"/>
      <c r="L251" s="431"/>
      <c r="M251" s="443"/>
      <c r="N251" s="444"/>
      <c r="O251" s="444"/>
      <c r="P251" s="444"/>
      <c r="Q251" s="472"/>
      <c r="R251" s="473"/>
      <c r="S251" s="474"/>
      <c r="T251" s="474"/>
      <c r="U251" s="474"/>
      <c r="V251" s="474"/>
      <c r="W251" s="474"/>
      <c r="X251" s="474"/>
      <c r="Y251" s="486"/>
      <c r="Z251" s="486"/>
      <c r="AA251" s="486"/>
      <c r="AB251" s="474"/>
      <c r="AC251" s="487"/>
    </row>
    <row r="252" s="1" customFormat="1" ht="15.3" spans="1:29">
      <c r="A252" s="432"/>
      <c r="B252" s="433"/>
      <c r="C252" s="433"/>
      <c r="D252" s="433"/>
      <c r="E252" s="433"/>
      <c r="F252" s="433"/>
      <c r="G252" s="433"/>
      <c r="H252" s="433"/>
      <c r="I252" s="433"/>
      <c r="J252" s="433"/>
      <c r="K252" s="433"/>
      <c r="L252" s="433"/>
      <c r="M252" s="445"/>
      <c r="N252" s="445"/>
      <c r="O252" s="445"/>
      <c r="P252" s="445"/>
      <c r="Q252" s="445" t="s">
        <v>215</v>
      </c>
      <c r="R252" s="475"/>
      <c r="S252" s="476"/>
      <c r="T252" s="477"/>
      <c r="U252" s="477"/>
      <c r="V252" s="476"/>
      <c r="W252" s="477">
        <v>105000000</v>
      </c>
      <c r="X252" s="476"/>
      <c r="Y252" s="476"/>
      <c r="Z252" s="476"/>
      <c r="AA252" s="488"/>
      <c r="AB252" s="488"/>
      <c r="AC252" s="488"/>
    </row>
    <row r="253" s="1" customFormat="1" ht="14.55" spans="7:28">
      <c r="G253" s="244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7" t="str">
        <f>[1]Realisasi!W253</f>
        <v>Padang Panjang, 31 Desember 2022</v>
      </c>
      <c r="Z253" s="7"/>
      <c r="AA253" s="7"/>
      <c r="AB253" s="244"/>
    </row>
    <row r="254" s="1" customFormat="1" spans="1:28">
      <c r="A254" s="434" t="s">
        <v>216</v>
      </c>
      <c r="B254" s="434"/>
      <c r="C254" s="434"/>
      <c r="D254" s="434"/>
      <c r="E254" s="434"/>
      <c r="F254" s="434"/>
      <c r="G254" s="434"/>
      <c r="H254" s="434"/>
      <c r="I254" s="434"/>
      <c r="J254" s="434"/>
      <c r="K254" s="434"/>
      <c r="L254" s="434"/>
      <c r="M254" s="434"/>
      <c r="N254" s="434"/>
      <c r="O254" s="434"/>
      <c r="P254" s="434"/>
      <c r="Q254" s="434"/>
      <c r="Y254" s="7"/>
      <c r="Z254" s="7"/>
      <c r="AA254" s="7"/>
      <c r="AB254" s="7"/>
    </row>
    <row r="255" s="1" customFormat="1" spans="1:28">
      <c r="A255" s="434" t="s">
        <v>217</v>
      </c>
      <c r="B255" s="434"/>
      <c r="C255" s="434"/>
      <c r="D255" s="434"/>
      <c r="E255" s="434"/>
      <c r="F255" s="434"/>
      <c r="G255" s="434"/>
      <c r="H255" s="434"/>
      <c r="I255" s="434"/>
      <c r="J255" s="434"/>
      <c r="K255" s="434"/>
      <c r="L255" s="434"/>
      <c r="M255" s="434"/>
      <c r="N255" s="434"/>
      <c r="O255" s="434"/>
      <c r="P255" s="434"/>
      <c r="Q255" s="434"/>
      <c r="Y255" s="244"/>
      <c r="Z255" s="489" t="s">
        <v>218</v>
      </c>
      <c r="AA255" s="490"/>
      <c r="AB255" s="7"/>
    </row>
    <row r="256" s="1" customFormat="1" spans="1:28">
      <c r="A256" s="434"/>
      <c r="B256" s="434"/>
      <c r="C256" s="434"/>
      <c r="D256" s="434"/>
      <c r="E256" s="434"/>
      <c r="F256" s="434"/>
      <c r="G256" s="434"/>
      <c r="H256" s="434"/>
      <c r="I256" s="434"/>
      <c r="J256" s="434"/>
      <c r="K256" s="434"/>
      <c r="L256" s="434"/>
      <c r="M256" s="434"/>
      <c r="N256" s="434"/>
      <c r="O256" s="434"/>
      <c r="P256" s="434"/>
      <c r="Q256" s="434"/>
      <c r="Y256" s="244"/>
      <c r="Z256" s="489"/>
      <c r="AA256" s="490"/>
      <c r="AB256" s="7"/>
    </row>
    <row r="257" s="1" customFormat="1" spans="1:28">
      <c r="A257" s="491"/>
      <c r="B257" s="491"/>
      <c r="C257" s="491"/>
      <c r="D257" s="491"/>
      <c r="E257" s="490"/>
      <c r="F257" s="490"/>
      <c r="G257" s="490"/>
      <c r="H257" s="434"/>
      <c r="I257" s="434"/>
      <c r="J257" s="434"/>
      <c r="K257" s="434"/>
      <c r="L257" s="434"/>
      <c r="M257" s="493"/>
      <c r="N257" s="493"/>
      <c r="O257" s="490"/>
      <c r="P257" s="490"/>
      <c r="Q257" s="490"/>
      <c r="Y257" s="244"/>
      <c r="Z257" s="489"/>
      <c r="AA257" s="490"/>
      <c r="AB257" s="7"/>
    </row>
    <row r="258" s="1" customFormat="1" spans="1:28">
      <c r="A258" s="491"/>
      <c r="B258" s="491"/>
      <c r="C258" s="491"/>
      <c r="D258" s="491"/>
      <c r="E258" s="490"/>
      <c r="F258" s="490"/>
      <c r="G258" s="490"/>
      <c r="H258" s="434"/>
      <c r="I258" s="434"/>
      <c r="J258" s="434"/>
      <c r="K258" s="434"/>
      <c r="L258" s="434"/>
      <c r="M258" s="493"/>
      <c r="N258" s="493"/>
      <c r="O258" s="490"/>
      <c r="P258" s="490"/>
      <c r="Q258" s="490"/>
      <c r="Y258" s="244"/>
      <c r="Z258" s="489"/>
      <c r="AA258" s="490"/>
      <c r="AB258" s="7"/>
    </row>
    <row r="259" s="1" customFormat="1" spans="1:28">
      <c r="A259" s="492" t="s">
        <v>219</v>
      </c>
      <c r="B259" s="492"/>
      <c r="C259" s="492"/>
      <c r="D259" s="492"/>
      <c r="E259" s="492"/>
      <c r="F259" s="492"/>
      <c r="G259" s="492"/>
      <c r="H259" s="492"/>
      <c r="I259" s="492"/>
      <c r="J259" s="492"/>
      <c r="K259" s="492"/>
      <c r="L259" s="492"/>
      <c r="M259" s="492"/>
      <c r="N259" s="492"/>
      <c r="O259" s="492"/>
      <c r="P259" s="492"/>
      <c r="Q259" s="492"/>
      <c r="Y259" s="244"/>
      <c r="Z259" s="494" t="s">
        <v>220</v>
      </c>
      <c r="AA259" s="490"/>
      <c r="AB259" s="7"/>
    </row>
    <row r="260" s="1" customFormat="1" spans="1:28">
      <c r="A260" s="434" t="s">
        <v>221</v>
      </c>
      <c r="B260" s="434"/>
      <c r="C260" s="434"/>
      <c r="D260" s="434"/>
      <c r="E260" s="434"/>
      <c r="F260" s="434"/>
      <c r="G260" s="434"/>
      <c r="H260" s="434"/>
      <c r="I260" s="434"/>
      <c r="J260" s="434"/>
      <c r="K260" s="434"/>
      <c r="L260" s="434"/>
      <c r="M260" s="434"/>
      <c r="N260" s="434"/>
      <c r="O260" s="434"/>
      <c r="P260" s="434"/>
      <c r="Q260" s="434"/>
      <c r="Y260" s="495" t="s">
        <v>222</v>
      </c>
      <c r="Z260" s="495"/>
      <c r="AA260" s="495"/>
      <c r="AB260" s="7"/>
    </row>
  </sheetData>
  <mergeCells count="79">
    <mergeCell ref="A1:AA1"/>
    <mergeCell ref="A2:AA2"/>
    <mergeCell ref="A3:AA3"/>
    <mergeCell ref="W5:Z5"/>
    <mergeCell ref="I6:L6"/>
    <mergeCell ref="S8:V8"/>
    <mergeCell ref="X8:AA8"/>
    <mergeCell ref="A11:L11"/>
    <mergeCell ref="M11:Q11"/>
    <mergeCell ref="M12:Q12"/>
    <mergeCell ref="M13:Q13"/>
    <mergeCell ref="O16:Q16"/>
    <mergeCell ref="O18:Q18"/>
    <mergeCell ref="M20:Q20"/>
    <mergeCell ref="N21:Q21"/>
    <mergeCell ref="N22:Q22"/>
    <mergeCell ref="N23:Q23"/>
    <mergeCell ref="O24:Q24"/>
    <mergeCell ref="O26:Q26"/>
    <mergeCell ref="O27:Q27"/>
    <mergeCell ref="O28:Q28"/>
    <mergeCell ref="O29:Q29"/>
    <mergeCell ref="O30:Q30"/>
    <mergeCell ref="O31:Q31"/>
    <mergeCell ref="O32:Q32"/>
    <mergeCell ref="O39:Q39"/>
    <mergeCell ref="N41:Q41"/>
    <mergeCell ref="O43:Q43"/>
    <mergeCell ref="O47:Q47"/>
    <mergeCell ref="O50:Q50"/>
    <mergeCell ref="P52:Q52"/>
    <mergeCell ref="O55:Q55"/>
    <mergeCell ref="P57:Q57"/>
    <mergeCell ref="O68:Q68"/>
    <mergeCell ref="N71:Q71"/>
    <mergeCell ref="O73:Q73"/>
    <mergeCell ref="N76:Q76"/>
    <mergeCell ref="N77:Q77"/>
    <mergeCell ref="N80:Q80"/>
    <mergeCell ref="O81:Q81"/>
    <mergeCell ref="O83:Q83"/>
    <mergeCell ref="O97:Q97"/>
    <mergeCell ref="O107:Q107"/>
    <mergeCell ref="N116:Q116"/>
    <mergeCell ref="O117:Q117"/>
    <mergeCell ref="P119:Q119"/>
    <mergeCell ref="P120:Q120"/>
    <mergeCell ref="P123:Q123"/>
    <mergeCell ref="O131:Q131"/>
    <mergeCell ref="O132:Q132"/>
    <mergeCell ref="M136:Q136"/>
    <mergeCell ref="O139:Q139"/>
    <mergeCell ref="O149:Q149"/>
    <mergeCell ref="O150:Q150"/>
    <mergeCell ref="P151:Q151"/>
    <mergeCell ref="M170:Q170"/>
    <mergeCell ref="M187:Q187"/>
    <mergeCell ref="O188:Q188"/>
    <mergeCell ref="O189:Q189"/>
    <mergeCell ref="O196:Q196"/>
    <mergeCell ref="O197:Q197"/>
    <mergeCell ref="O211:Q211"/>
    <mergeCell ref="O225:Q225"/>
    <mergeCell ref="M242:Q242"/>
    <mergeCell ref="N243:Q243"/>
    <mergeCell ref="O244:Q244"/>
    <mergeCell ref="A254:Q254"/>
    <mergeCell ref="A255:Q255"/>
    <mergeCell ref="A256:Q256"/>
    <mergeCell ref="A259:Q259"/>
    <mergeCell ref="A260:Q260"/>
    <mergeCell ref="Y260:AA260"/>
    <mergeCell ref="R8:R10"/>
    <mergeCell ref="W8:W10"/>
    <mergeCell ref="AB9:AB10"/>
    <mergeCell ref="AC8:AC10"/>
    <mergeCell ref="A8:L10"/>
    <mergeCell ref="M8:Q10"/>
    <mergeCell ref="Y253:AA2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2023-02-20T07:45:00Z</dcterms:created>
  <dcterms:modified xsi:type="dcterms:W3CDTF">2023-02-21T00:52:48Z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447CABF19E914E66840A8ADF51004FB7</vt:lpwstr>
  </property>
  <property fmtid="{D5CDD505-2E9C-101B-9397-08002B2CF9AE}" pid="3" name="KSOProductBuildVer">
    <vt:lpwstr>1033-11.2.0.11486</vt:lpwstr>
  </property>
</Properties>
</file>