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DELL\Documents\Renja 2022 (Disdukcapil) - Copy\"/>
    </mc:Choice>
  </mc:AlternateContent>
  <xr:revisionPtr revIDLastSave="0" documentId="13_ncr:1_{71F5BAD4-8850-444C-99FE-688C8872E096}" xr6:coauthVersionLast="47" xr6:coauthVersionMax="47" xr10:uidLastSave="{00000000-0000-0000-0000-000000000000}"/>
  <bookViews>
    <workbookView xWindow="-110" yWindow="-110" windowWidth="19420" windowHeight="10420" tabRatio="881" xr2:uid="{00000000-000D-0000-FFFF-FFFF00000000}"/>
  </bookViews>
  <sheets>
    <sheet name="Tabel 3.3" sheetId="20" r:id="rId1"/>
    <sheet name="Perencanaan Penganggaran dan Ev" sheetId="15" r:id="rId2"/>
    <sheet name="Admii Umum Perangkat Dae" sheetId="32" r:id="rId3"/>
    <sheet name="Admii Keuangan Perangkat Daerah" sheetId="13" r:id="rId4"/>
    <sheet name="Pemeliharaan Brg Milik Daerah" sheetId="11" r:id="rId5"/>
    <sheet name="Penyediaan jasa penunjang Pemda" sheetId="10" r:id="rId6"/>
    <sheet name="Pengadaan Brng Milk Daerah " sheetId="9" r:id="rId7"/>
    <sheet name="Peningkatan dalam pelayanan pen" sheetId="24" r:id="rId8"/>
    <sheet name="Pencatatan, Penatausahaan dan P" sheetId="31" r:id="rId9"/>
    <sheet name="Peningkatan Pelayanan Pendaftar" sheetId="16" r:id="rId10"/>
    <sheet name="Sosialisasi Terkait Pengelolaan" sheetId="18" r:id="rId11"/>
    <sheet name="Fasilitasi terkait Pengelolaan " sheetId="17" r:id="rId12"/>
    <sheet name="Kerjasama Pemanfaatan Data Kepe" sheetId="21" r:id="rId13"/>
    <sheet name="Penyediaan Data Kependudukan Ka" sheetId="22" r:id="rId14"/>
    <sheet name="PPDK " sheetId="25" r:id="rId15"/>
    <sheet name="KIE " sheetId="26" r:id="rId16"/>
  </sheets>
  <externalReferences>
    <externalReference r:id="rId17"/>
  </externalReferences>
  <definedNames>
    <definedName name="_xlnm.Print_Area" localSheetId="3">'Admii Keuangan Perangkat Daerah'!$B$5:$S$146</definedName>
    <definedName name="_xlnm.Print_Area" localSheetId="2">'Admii Umum Perangkat Dae'!$B$5:$S$276</definedName>
    <definedName name="_xlnm.Print_Area" localSheetId="11">'Fasilitasi terkait Pengelolaan '!$A$2:$O$84</definedName>
    <definedName name="_xlnm.Print_Area" localSheetId="12">'Kerjasama Pemanfaatan Data Kepe'!$A$1:$Q$909</definedName>
    <definedName name="_xlnm.Print_Area" localSheetId="15">'KIE '!$A$1:$S$113</definedName>
    <definedName name="_xlnm.Print_Area" localSheetId="4">'Pemeliharaan Brg Milik Daerah'!$A$1:$T$130</definedName>
    <definedName name="_xlnm.Print_Area" localSheetId="6">'Pengadaan Brng Milk Daerah '!$B$5:$S$74</definedName>
    <definedName name="_xlnm.Print_Area" localSheetId="9">'Peningkatan Pelayanan Pendaftar'!$B$2:$T$73</definedName>
    <definedName name="_xlnm.Print_Area" localSheetId="13">'Penyediaan Data Kependudukan Ka'!$A$1:$Q$916</definedName>
    <definedName name="_xlnm.Print_Area" localSheetId="5">'Penyediaan jasa penunjang Pemda'!$B$5:$S$94</definedName>
    <definedName name="_xlnm.Print_Area" localSheetId="1">'Perencanaan Penganggaran dan Ev'!$A$1:$T$226</definedName>
    <definedName name="_xlnm.Print_Area" localSheetId="14">'PPDK '!$A$1:$S$123</definedName>
    <definedName name="_xlnm.Print_Area" localSheetId="10">'Sosialisasi Terkait Pengelolaan'!$A$1:$O$79</definedName>
    <definedName name="_xlnm.Print_Area" localSheetId="0">'Tabel 3.3'!$A$1:$M$71</definedName>
    <definedName name="_xlnm.Print_Titles" localSheetId="11">'Fasilitasi terkait Pengelolaan '!$31:$33</definedName>
    <definedName name="_xlnm.Print_Titles" localSheetId="12">'Kerjasama Pemanfaatan Data Kepe'!$25:$27</definedName>
    <definedName name="_xlnm.Print_Titles" localSheetId="13">'Penyediaan Data Kependudukan Ka'!$25:$27</definedName>
    <definedName name="_xlnm.Print_Titles" localSheetId="10">'Sosialisasi Terkait Pengelolaan'!$29:$31</definedName>
    <definedName name="_xlnm.Print_Titles" localSheetId="0">'Tabel 3.3'!$15:$17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9" i="11" l="1"/>
  <c r="Q88" i="11" s="1"/>
  <c r="Q86" i="11"/>
  <c r="Q85" i="11" s="1"/>
  <c r="Q83" i="11"/>
  <c r="Q82" i="11" s="1"/>
  <c r="Q107" i="11"/>
  <c r="Q106" i="11" s="1"/>
  <c r="Q105" i="11" s="1"/>
  <c r="Q104" i="11" s="1"/>
  <c r="Q103" i="11" s="1"/>
  <c r="Q102" i="11" s="1"/>
  <c r="Q109" i="11" s="1"/>
  <c r="I43" i="20" s="1"/>
  <c r="Q272" i="32"/>
  <c r="Q270" i="32"/>
  <c r="Q268" i="32"/>
  <c r="Q266" i="32"/>
  <c r="Q264" i="32"/>
  <c r="Q262" i="32"/>
  <c r="Q260" i="32"/>
  <c r="Q258" i="32"/>
  <c r="Q256" i="32"/>
  <c r="Q253" i="32"/>
  <c r="Q251" i="32"/>
  <c r="Q249" i="32"/>
  <c r="Q247" i="32"/>
  <c r="Q245" i="32"/>
  <c r="Q243" i="32"/>
  <c r="Q241" i="32"/>
  <c r="Q239" i="32"/>
  <c r="Q237" i="32"/>
  <c r="Q235" i="32"/>
  <c r="Q231" i="32" s="1"/>
  <c r="Q230" i="32" s="1"/>
  <c r="Q229" i="32" s="1"/>
  <c r="Q233" i="32"/>
  <c r="Q228" i="32"/>
  <c r="Q226" i="32"/>
  <c r="Q224" i="32"/>
  <c r="Q223" i="32"/>
  <c r="Q221" i="32"/>
  <c r="Q219" i="32"/>
  <c r="Q204" i="32"/>
  <c r="Q202" i="32"/>
  <c r="Q200" i="32"/>
  <c r="Q198" i="32"/>
  <c r="Q196" i="32"/>
  <c r="Q205" i="32" s="1"/>
  <c r="Q194" i="32"/>
  <c r="Q192" i="32"/>
  <c r="Q175" i="32"/>
  <c r="Q173" i="32"/>
  <c r="Q171" i="32"/>
  <c r="Q169" i="32"/>
  <c r="Q167" i="32"/>
  <c r="Q165" i="32"/>
  <c r="Q163" i="32"/>
  <c r="Q161" i="32"/>
  <c r="Q158" i="32"/>
  <c r="Q156" i="32"/>
  <c r="Q154" i="32"/>
  <c r="Q152" i="32"/>
  <c r="Q150" i="32"/>
  <c r="Q148" i="32"/>
  <c r="Q146" i="32"/>
  <c r="Q144" i="32"/>
  <c r="Q142" i="32"/>
  <c r="Q140" i="32"/>
  <c r="Q138" i="32"/>
  <c r="Q135" i="32"/>
  <c r="Q133" i="32"/>
  <c r="Q131" i="32"/>
  <c r="Q129" i="32" s="1"/>
  <c r="Q128" i="32"/>
  <c r="Q126" i="32"/>
  <c r="Q125" i="32"/>
  <c r="Q123" i="32" s="1"/>
  <c r="Q122" i="32"/>
  <c r="Q118" i="32" s="1"/>
  <c r="Q120" i="32"/>
  <c r="Q117" i="32"/>
  <c r="Q115" i="32"/>
  <c r="Q113" i="32"/>
  <c r="Q111" i="32"/>
  <c r="Q109" i="32"/>
  <c r="Q107" i="32"/>
  <c r="Q105" i="32"/>
  <c r="Q103" i="32"/>
  <c r="Q101" i="32"/>
  <c r="Q99" i="32"/>
  <c r="Q97" i="32"/>
  <c r="Q95" i="32"/>
  <c r="Q93" i="32"/>
  <c r="Q91" i="32"/>
  <c r="Q89" i="32"/>
  <c r="Q87" i="32"/>
  <c r="Q71" i="32"/>
  <c r="Q69" i="32"/>
  <c r="Q67" i="32"/>
  <c r="Q65" i="32"/>
  <c r="Q63" i="32"/>
  <c r="Q61" i="32"/>
  <c r="Q59" i="32"/>
  <c r="Q57" i="32"/>
  <c r="Q55" i="32"/>
  <c r="Q53" i="32"/>
  <c r="Q51" i="32"/>
  <c r="Q49" i="32"/>
  <c r="Q47" i="32"/>
  <c r="Q45" i="32"/>
  <c r="Q159" i="32" l="1"/>
  <c r="Q136" i="32"/>
  <c r="Q81" i="11"/>
  <c r="Q43" i="32"/>
  <c r="Q72" i="32" s="1"/>
  <c r="Q42" i="32" s="1"/>
  <c r="Q41" i="32" s="1"/>
  <c r="Q40" i="32" s="1"/>
  <c r="R39" i="32" s="1"/>
  <c r="I30" i="20" s="1"/>
  <c r="Q85" i="32"/>
  <c r="Q84" i="32" s="1"/>
  <c r="Q190" i="32"/>
  <c r="Q189" i="32" s="1"/>
  <c r="Q188" i="32" s="1"/>
  <c r="Q187" i="32" s="1"/>
  <c r="R186" i="32" s="1"/>
  <c r="I32" i="20" s="1"/>
  <c r="Q273" i="32"/>
  <c r="Q176" i="32"/>
  <c r="Q83" i="32" s="1"/>
  <c r="Q82" i="32" s="1"/>
  <c r="R81" i="32" s="1"/>
  <c r="I31" i="20" s="1"/>
  <c r="Q218" i="32"/>
  <c r="Q217" i="32" s="1"/>
  <c r="Q216" i="32" s="1"/>
  <c r="R215" i="32" s="1"/>
  <c r="I33" i="20" s="1"/>
  <c r="Q276" i="32" l="1"/>
  <c r="Q64" i="31"/>
  <c r="Q63" i="31"/>
  <c r="Q62" i="31"/>
  <c r="Q61" i="31"/>
  <c r="Q60" i="31"/>
  <c r="Q59" i="31"/>
  <c r="Q58" i="31"/>
  <c r="Q57" i="31"/>
  <c r="Q56" i="31"/>
  <c r="Q55" i="31"/>
  <c r="Q54" i="31"/>
  <c r="Q53" i="31"/>
  <c r="Q52" i="31"/>
  <c r="Q51" i="31"/>
  <c r="Q50" i="31"/>
  <c r="Q49" i="31"/>
  <c r="Q48" i="31"/>
  <c r="Q47" i="31"/>
  <c r="Q45" i="31" s="1"/>
  <c r="Q44" i="31" s="1"/>
  <c r="Q43" i="31" s="1"/>
  <c r="Q46" i="31"/>
  <c r="Q42" i="31" l="1"/>
  <c r="R42" i="31"/>
  <c r="R66" i="31" s="1"/>
  <c r="I47" i="20" s="1"/>
  <c r="Q66" i="31"/>
  <c r="Q45" i="25"/>
  <c r="Q44" i="25"/>
  <c r="Q43" i="25"/>
  <c r="Q55" i="16" l="1"/>
  <c r="Q56" i="16"/>
  <c r="Q57" i="16"/>
  <c r="Q58" i="16"/>
  <c r="Q59" i="16"/>
  <c r="Q60" i="16"/>
  <c r="Q61" i="16"/>
  <c r="Q62" i="16"/>
  <c r="Q63" i="16"/>
  <c r="Q64" i="16"/>
  <c r="Q54" i="16"/>
  <c r="Q61" i="25"/>
  <c r="Q87" i="26" l="1"/>
  <c r="Q86" i="26"/>
  <c r="Q85" i="26"/>
  <c r="Q84" i="26"/>
  <c r="Q83" i="26"/>
  <c r="Q82" i="26"/>
  <c r="Q81" i="26"/>
  <c r="Q80" i="26"/>
  <c r="Q79" i="26"/>
  <c r="Q76" i="26"/>
  <c r="Q75" i="26"/>
  <c r="Q74" i="26"/>
  <c r="Q73" i="26"/>
  <c r="Q72" i="26"/>
  <c r="Q71" i="26"/>
  <c r="Q70" i="26"/>
  <c r="Q69" i="26"/>
  <c r="Q68" i="26"/>
  <c r="Q67" i="26"/>
  <c r="Q66" i="26"/>
  <c r="Q65" i="26"/>
  <c r="Q64" i="26"/>
  <c r="Q63" i="26"/>
  <c r="Q62" i="26"/>
  <c r="Q61" i="26"/>
  <c r="Q60" i="26"/>
  <c r="K60" i="26"/>
  <c r="Q59" i="26"/>
  <c r="Q58" i="26"/>
  <c r="K56" i="26"/>
  <c r="Q56" i="26" s="1"/>
  <c r="Q55" i="26"/>
  <c r="K55" i="26"/>
  <c r="Q54" i="26"/>
  <c r="Q53" i="26"/>
  <c r="Q52" i="26"/>
  <c r="Q51" i="26"/>
  <c r="Q50" i="26"/>
  <c r="Q49" i="26"/>
  <c r="Q48" i="26"/>
  <c r="Q47" i="26"/>
  <c r="Q46" i="26"/>
  <c r="Q45" i="26"/>
  <c r="Q44" i="26"/>
  <c r="Q43" i="26"/>
  <c r="Q42" i="26"/>
  <c r="Q98" i="25"/>
  <c r="Q97" i="25"/>
  <c r="Q96" i="25"/>
  <c r="Q95" i="25"/>
  <c r="Q94" i="25"/>
  <c r="Q93" i="25"/>
  <c r="Q92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8" i="25"/>
  <c r="Q77" i="25"/>
  <c r="Q76" i="25"/>
  <c r="Q75" i="25"/>
  <c r="Q74" i="25"/>
  <c r="Q72" i="25"/>
  <c r="Q71" i="25"/>
  <c r="Q69" i="25"/>
  <c r="Q68" i="25"/>
  <c r="Q67" i="25"/>
  <c r="Q66" i="25"/>
  <c r="Q65" i="25"/>
  <c r="Q64" i="25"/>
  <c r="Q63" i="25"/>
  <c r="Q62" i="25"/>
  <c r="Q58" i="25"/>
  <c r="Q57" i="25"/>
  <c r="Q56" i="25"/>
  <c r="Q55" i="25"/>
  <c r="Q54" i="25"/>
  <c r="Q52" i="25"/>
  <c r="Q50" i="25"/>
  <c r="Q49" i="25"/>
  <c r="Q47" i="25"/>
  <c r="Q46" i="25"/>
  <c r="Q42" i="25"/>
  <c r="Q41" i="25"/>
  <c r="Q89" i="26" l="1"/>
  <c r="R91" i="26" s="1"/>
  <c r="I60" i="20" s="1"/>
  <c r="U89" i="26"/>
  <c r="Q91" i="26"/>
  <c r="Q51" i="25"/>
  <c r="R99" i="25" s="1"/>
  <c r="R41" i="25" s="1"/>
  <c r="I58" i="20" l="1"/>
  <c r="Q99" i="25"/>
  <c r="Q101" i="25"/>
  <c r="W100" i="25" s="1"/>
  <c r="U100" i="25"/>
  <c r="Q51" i="16" l="1"/>
  <c r="Q70" i="16"/>
  <c r="P73" i="24"/>
  <c r="P72" i="24"/>
  <c r="P70" i="24"/>
  <c r="P69" i="24" s="1"/>
  <c r="P66" i="24"/>
  <c r="P65" i="24"/>
  <c r="P63" i="24"/>
  <c r="P62" i="24"/>
  <c r="P61" i="24" s="1"/>
  <c r="P57" i="24"/>
  <c r="P56" i="24"/>
  <c r="P54" i="24"/>
  <c r="P53" i="24"/>
  <c r="P52" i="24" s="1"/>
  <c r="P50" i="24"/>
  <c r="P49" i="24"/>
  <c r="P48" i="24"/>
  <c r="P47" i="24"/>
  <c r="P46" i="24"/>
  <c r="P68" i="24" l="1"/>
  <c r="P55" i="24"/>
  <c r="P64" i="24"/>
  <c r="P60" i="24" s="1"/>
  <c r="P59" i="24" s="1"/>
  <c r="P45" i="24"/>
  <c r="P44" i="24"/>
  <c r="P43" i="24" s="1"/>
  <c r="P42" i="24" l="1"/>
  <c r="P41" i="24" s="1"/>
  <c r="M896" i="22"/>
  <c r="J896" i="22"/>
  <c r="J895" i="22"/>
  <c r="M895" i="22" s="1"/>
  <c r="J894" i="22"/>
  <c r="M894" i="22" s="1"/>
  <c r="M893" i="22"/>
  <c r="J893" i="22"/>
  <c r="J892" i="22"/>
  <c r="M892" i="22" s="1"/>
  <c r="M891" i="22" s="1"/>
  <c r="M890" i="22" s="1"/>
  <c r="M888" i="22"/>
  <c r="M887" i="22" s="1"/>
  <c r="M886" i="22" s="1"/>
  <c r="M884" i="22"/>
  <c r="M883" i="22"/>
  <c r="M882" i="22" s="1"/>
  <c r="M880" i="22"/>
  <c r="M879" i="22" s="1"/>
  <c r="M877" i="22"/>
  <c r="M876" i="22" s="1"/>
  <c r="M874" i="22"/>
  <c r="M873" i="22"/>
  <c r="M872" i="22"/>
  <c r="M871" i="22"/>
  <c r="M870" i="22" s="1"/>
  <c r="J866" i="22"/>
  <c r="M866" i="22" s="1"/>
  <c r="M865" i="22" s="1"/>
  <c r="M864" i="22" s="1"/>
  <c r="M862" i="22"/>
  <c r="M861" i="22"/>
  <c r="M860" i="22" s="1"/>
  <c r="M858" i="22"/>
  <c r="M857" i="22"/>
  <c r="M856" i="22"/>
  <c r="M855" i="22"/>
  <c r="M852" i="22"/>
  <c r="M849" i="22"/>
  <c r="M848" i="22"/>
  <c r="M847" i="22"/>
  <c r="M846" i="22"/>
  <c r="M845" i="22"/>
  <c r="M722" i="22"/>
  <c r="J721" i="22"/>
  <c r="M721" i="22" s="1"/>
  <c r="M720" i="22"/>
  <c r="M716" i="22"/>
  <c r="M715" i="22"/>
  <c r="M714" i="22" s="1"/>
  <c r="M712" i="22"/>
  <c r="M711" i="22"/>
  <c r="M710" i="22"/>
  <c r="M709" i="22"/>
  <c r="M706" i="22"/>
  <c r="M705" i="22" s="1"/>
  <c r="M703" i="22"/>
  <c r="M702" i="22" s="1"/>
  <c r="M700" i="22"/>
  <c r="M699" i="22"/>
  <c r="M698" i="22"/>
  <c r="M697" i="22"/>
  <c r="M696" i="22"/>
  <c r="M695" i="22"/>
  <c r="M694" i="22"/>
  <c r="M693" i="22" s="1"/>
  <c r="M692" i="22" s="1"/>
  <c r="M689" i="22"/>
  <c r="M688" i="22"/>
  <c r="M687" i="22"/>
  <c r="M686" i="22"/>
  <c r="M685" i="22" s="1"/>
  <c r="M682" i="22"/>
  <c r="M681" i="22"/>
  <c r="M680" i="22"/>
  <c r="M679" i="22"/>
  <c r="M678" i="22"/>
  <c r="M677" i="22"/>
  <c r="M676" i="22"/>
  <c r="M675" i="22"/>
  <c r="M672" i="22"/>
  <c r="M671" i="22"/>
  <c r="M670" i="22"/>
  <c r="M669" i="22"/>
  <c r="M668" i="22"/>
  <c r="M665" i="22"/>
  <c r="M664" i="22"/>
  <c r="M662" i="22" s="1"/>
  <c r="H595" i="22"/>
  <c r="J587" i="22"/>
  <c r="M587" i="22" s="1"/>
  <c r="M586" i="22" s="1"/>
  <c r="M585" i="22" s="1"/>
  <c r="M583" i="22"/>
  <c r="M582" i="22"/>
  <c r="M581" i="22" s="1"/>
  <c r="M576" i="22"/>
  <c r="J575" i="22"/>
  <c r="M575" i="22" s="1"/>
  <c r="M574" i="22"/>
  <c r="M573" i="22"/>
  <c r="M572" i="22"/>
  <c r="M53" i="22"/>
  <c r="M52" i="22"/>
  <c r="M51" i="22" s="1"/>
  <c r="M50" i="22" s="1"/>
  <c r="M49" i="22"/>
  <c r="M48" i="22"/>
  <c r="M47" i="22"/>
  <c r="M46" i="22"/>
  <c r="M45" i="22"/>
  <c r="M44" i="22"/>
  <c r="M43" i="22"/>
  <c r="M41" i="22"/>
  <c r="M40" i="22"/>
  <c r="M39" i="22"/>
  <c r="M37" i="22"/>
  <c r="M36" i="22"/>
  <c r="M35" i="22"/>
  <c r="Q24" i="22"/>
  <c r="Q12" i="22"/>
  <c r="J889" i="21"/>
  <c r="M889" i="21" s="1"/>
  <c r="M888" i="21"/>
  <c r="J888" i="21"/>
  <c r="J887" i="21"/>
  <c r="M887" i="21" s="1"/>
  <c r="J886" i="21"/>
  <c r="M886" i="21" s="1"/>
  <c r="J885" i="21"/>
  <c r="M885" i="21" s="1"/>
  <c r="M881" i="21"/>
  <c r="M880" i="21" s="1"/>
  <c r="M879" i="21" s="1"/>
  <c r="M877" i="21"/>
  <c r="M876" i="21"/>
  <c r="M875" i="21" s="1"/>
  <c r="M873" i="21"/>
  <c r="M872" i="21" s="1"/>
  <c r="M870" i="21"/>
  <c r="M869" i="21"/>
  <c r="M867" i="21"/>
  <c r="M866" i="21"/>
  <c r="M865" i="21"/>
  <c r="M864" i="21"/>
  <c r="M863" i="21" s="1"/>
  <c r="J859" i="21"/>
  <c r="M859" i="21" s="1"/>
  <c r="M858" i="21" s="1"/>
  <c r="M857" i="21" s="1"/>
  <c r="M855" i="21"/>
  <c r="M854" i="21"/>
  <c r="M853" i="21" s="1"/>
  <c r="M851" i="21"/>
  <c r="M850" i="21"/>
  <c r="M849" i="21"/>
  <c r="M848" i="21"/>
  <c r="M845" i="21"/>
  <c r="M842" i="21"/>
  <c r="M841" i="21"/>
  <c r="M840" i="21"/>
  <c r="M839" i="21"/>
  <c r="M838" i="21"/>
  <c r="M715" i="21"/>
  <c r="J714" i="21"/>
  <c r="M714" i="21" s="1"/>
  <c r="M712" i="21" s="1"/>
  <c r="M711" i="21" s="1"/>
  <c r="M713" i="21"/>
  <c r="M709" i="21"/>
  <c r="M708" i="21"/>
  <c r="M705" i="21"/>
  <c r="M702" i="21" s="1"/>
  <c r="M704" i="21"/>
  <c r="M703" i="21"/>
  <c r="M699" i="21"/>
  <c r="M698" i="21" s="1"/>
  <c r="M696" i="21"/>
  <c r="M695" i="21" s="1"/>
  <c r="M693" i="21"/>
  <c r="M692" i="21"/>
  <c r="M691" i="21"/>
  <c r="M690" i="21"/>
  <c r="M689" i="21"/>
  <c r="M688" i="21"/>
  <c r="M687" i="21"/>
  <c r="M682" i="21"/>
  <c r="M681" i="21"/>
  <c r="M680" i="21"/>
  <c r="M679" i="21"/>
  <c r="M675" i="21"/>
  <c r="M674" i="21"/>
  <c r="M673" i="21"/>
  <c r="M672" i="21"/>
  <c r="M671" i="21"/>
  <c r="M670" i="21"/>
  <c r="M669" i="21"/>
  <c r="M668" i="21"/>
  <c r="M665" i="21"/>
  <c r="M664" i="21"/>
  <c r="M663" i="21"/>
  <c r="M662" i="21"/>
  <c r="M661" i="21"/>
  <c r="M658" i="21"/>
  <c r="M657" i="21"/>
  <c r="M655" i="21" s="1"/>
  <c r="H588" i="21"/>
  <c r="J580" i="21"/>
  <c r="M580" i="21" s="1"/>
  <c r="M579" i="21" s="1"/>
  <c r="M578" i="21" s="1"/>
  <c r="M576" i="21"/>
  <c r="M575" i="21"/>
  <c r="M574" i="21"/>
  <c r="Q572" i="21" s="1"/>
  <c r="M569" i="21"/>
  <c r="J568" i="21"/>
  <c r="M568" i="21" s="1"/>
  <c r="M567" i="21"/>
  <c r="M566" i="21"/>
  <c r="M565" i="21"/>
  <c r="M46" i="21"/>
  <c r="M45" i="21"/>
  <c r="M44" i="21" s="1"/>
  <c r="M43" i="21" s="1"/>
  <c r="M42" i="21"/>
  <c r="M41" i="21"/>
  <c r="M40" i="21"/>
  <c r="M39" i="21"/>
  <c r="M38" i="21"/>
  <c r="M36" i="21"/>
  <c r="M35" i="21"/>
  <c r="M34" i="21" s="1"/>
  <c r="Q24" i="21"/>
  <c r="Q12" i="21"/>
  <c r="I46" i="20"/>
  <c r="I45" i="20" s="1"/>
  <c r="I39" i="20"/>
  <c r="I38" i="20"/>
  <c r="I29" i="20"/>
  <c r="F8" i="20"/>
  <c r="F7" i="20"/>
  <c r="F6" i="20"/>
  <c r="M678" i="21" l="1"/>
  <c r="M884" i="21"/>
  <c r="M883" i="21" s="1"/>
  <c r="M708" i="22"/>
  <c r="M691" i="22" s="1"/>
  <c r="M667" i="21"/>
  <c r="M707" i="21"/>
  <c r="M701" i="21" s="1"/>
  <c r="M34" i="22"/>
  <c r="M571" i="22"/>
  <c r="M869" i="22"/>
  <c r="M660" i="21"/>
  <c r="M654" i="21" s="1"/>
  <c r="M653" i="21" s="1"/>
  <c r="M652" i="21" s="1"/>
  <c r="M674" i="22"/>
  <c r="M719" i="22"/>
  <c r="M718" i="22" s="1"/>
  <c r="M854" i="22"/>
  <c r="M843" i="22" s="1"/>
  <c r="M842" i="22" s="1"/>
  <c r="M33" i="21"/>
  <c r="M32" i="21" s="1"/>
  <c r="M31" i="21" s="1"/>
  <c r="M30" i="21" s="1"/>
  <c r="M29" i="21" s="1"/>
  <c r="I55" i="20" s="1"/>
  <c r="I54" i="20" s="1"/>
  <c r="M862" i="21"/>
  <c r="M661" i="22"/>
  <c r="M844" i="22"/>
  <c r="Q41" i="24"/>
  <c r="I52" i="20" s="1"/>
  <c r="I51" i="20" s="1"/>
  <c r="I50" i="20" s="1"/>
  <c r="M37" i="21"/>
  <c r="M564" i="21"/>
  <c r="Q560" i="21" s="1"/>
  <c r="M686" i="21"/>
  <c r="M685" i="21" s="1"/>
  <c r="M847" i="21"/>
  <c r="M836" i="21" s="1"/>
  <c r="M835" i="21" s="1"/>
  <c r="M667" i="22"/>
  <c r="M837" i="21"/>
  <c r="I37" i="20"/>
  <c r="M38" i="22"/>
  <c r="M42" i="22"/>
  <c r="M33" i="22" s="1"/>
  <c r="M32" i="22" s="1"/>
  <c r="M31" i="22" s="1"/>
  <c r="M30" i="22" s="1"/>
  <c r="M29" i="22" s="1"/>
  <c r="L20" i="22" s="1"/>
  <c r="Q579" i="22"/>
  <c r="M579" i="22"/>
  <c r="M578" i="22" s="1"/>
  <c r="M567" i="22"/>
  <c r="M565" i="22" s="1"/>
  <c r="M564" i="22" s="1"/>
  <c r="Q567" i="22"/>
  <c r="M868" i="22"/>
  <c r="M660" i="22"/>
  <c r="M659" i="22" s="1"/>
  <c r="M861" i="21"/>
  <c r="M572" i="21"/>
  <c r="M571" i="21" s="1"/>
  <c r="M18" i="20"/>
  <c r="M891" i="21" l="1"/>
  <c r="H894" i="21" s="1"/>
  <c r="H897" i="21" s="1"/>
  <c r="M833" i="21"/>
  <c r="M822" i="21" s="1"/>
  <c r="H817" i="21" s="1"/>
  <c r="M684" i="21"/>
  <c r="M718" i="21" s="1"/>
  <c r="H722" i="21" s="1"/>
  <c r="H724" i="21" s="1"/>
  <c r="M898" i="22"/>
  <c r="H901" i="22" s="1"/>
  <c r="H904" i="22" s="1"/>
  <c r="M47" i="21"/>
  <c r="L20" i="21"/>
  <c r="M562" i="22"/>
  <c r="M560" i="21"/>
  <c r="M558" i="21" s="1"/>
  <c r="M557" i="21" s="1"/>
  <c r="M555" i="21" s="1"/>
  <c r="M54" i="22"/>
  <c r="L550" i="22"/>
  <c r="H545" i="22" s="1"/>
  <c r="M589" i="22"/>
  <c r="M657" i="22"/>
  <c r="M647" i="22" s="1"/>
  <c r="H642" i="22" s="1"/>
  <c r="M725" i="22"/>
  <c r="H729" i="22" s="1"/>
  <c r="H731" i="22" s="1"/>
  <c r="M840" i="22"/>
  <c r="M829" i="22" s="1"/>
  <c r="H824" i="22" s="1"/>
  <c r="L543" i="21"/>
  <c r="H538" i="21" s="1"/>
  <c r="M582" i="21"/>
  <c r="M650" i="21"/>
  <c r="M640" i="21" s="1"/>
  <c r="H635" i="21" s="1"/>
  <c r="H15" i="21"/>
  <c r="P39" i="21"/>
  <c r="Q39" i="21" s="1"/>
  <c r="O56" i="18"/>
  <c r="O55" i="18" s="1"/>
  <c r="O54" i="18" s="1"/>
  <c r="O53" i="18" s="1"/>
  <c r="K51" i="18"/>
  <c r="O51" i="18" s="1"/>
  <c r="O50" i="18"/>
  <c r="K50" i="18"/>
  <c r="O47" i="18"/>
  <c r="O46" i="18"/>
  <c r="O45" i="18" s="1"/>
  <c r="K43" i="18"/>
  <c r="O43" i="18" s="1"/>
  <c r="O42" i="18"/>
  <c r="O39" i="18"/>
  <c r="O38" i="18"/>
  <c r="K37" i="18"/>
  <c r="O37" i="18" s="1"/>
  <c r="O61" i="17"/>
  <c r="O60" i="17" s="1"/>
  <c r="O58" i="17"/>
  <c r="O57" i="17" s="1"/>
  <c r="O55" i="17"/>
  <c r="O54" i="17" s="1"/>
  <c r="O50" i="17"/>
  <c r="O48" i="17" s="1"/>
  <c r="O49" i="17"/>
  <c r="O45" i="17"/>
  <c r="O43" i="17" s="1"/>
  <c r="O44" i="17"/>
  <c r="O41" i="17"/>
  <c r="O39" i="17" s="1"/>
  <c r="Q69" i="16"/>
  <c r="Q68" i="16" s="1"/>
  <c r="Q67" i="16"/>
  <c r="Q66" i="16"/>
  <c r="Q65" i="16" s="1"/>
  <c r="Q52" i="16"/>
  <c r="Q49" i="16"/>
  <c r="Q48" i="16"/>
  <c r="Q47" i="16"/>
  <c r="Q46" i="16"/>
  <c r="O41" i="18" l="1"/>
  <c r="P44" i="22"/>
  <c r="Q44" i="22" s="1"/>
  <c r="I63" i="20"/>
  <c r="I62" i="20" s="1"/>
  <c r="I61" i="20" s="1"/>
  <c r="O36" i="18"/>
  <c r="H15" i="22"/>
  <c r="O53" i="17"/>
  <c r="O52" i="17" s="1"/>
  <c r="O38" i="17"/>
  <c r="O37" i="17" s="1"/>
  <c r="Q53" i="16"/>
  <c r="Q45" i="16"/>
  <c r="Q50" i="16"/>
  <c r="O49" i="18"/>
  <c r="O35" i="18" s="1"/>
  <c r="O34" i="18" s="1"/>
  <c r="O33" i="18" s="1"/>
  <c r="O32" i="18" s="1"/>
  <c r="O36" i="17" l="1"/>
  <c r="O35" i="17" s="1"/>
  <c r="O34" i="17" s="1"/>
  <c r="I57" i="20" s="1"/>
  <c r="Q42" i="16"/>
  <c r="Q72" i="16" s="1"/>
  <c r="O58" i="18"/>
  <c r="I59" i="20" s="1"/>
  <c r="M18" i="18"/>
  <c r="I13" i="18"/>
  <c r="I56" i="20" l="1"/>
  <c r="I53" i="20" s="1"/>
  <c r="M20" i="17"/>
  <c r="O63" i="17"/>
  <c r="I16" i="17"/>
  <c r="Q44" i="15" l="1"/>
  <c r="Q42" i="15"/>
  <c r="Q40" i="15" s="1"/>
  <c r="R45" i="15" s="1"/>
  <c r="I23" i="20" s="1"/>
  <c r="I22" i="20" s="1"/>
  <c r="Q39" i="15" l="1"/>
  <c r="Q38" i="15" s="1"/>
  <c r="Q37" i="15" s="1"/>
  <c r="Q36" i="15" s="1"/>
  <c r="Q48" i="15" s="1"/>
  <c r="Q90" i="11" l="1"/>
  <c r="Q66" i="11"/>
  <c r="Q64" i="11"/>
  <c r="Q61" i="11"/>
  <c r="Q59" i="11"/>
  <c r="Q57" i="11"/>
  <c r="Q56" i="11"/>
  <c r="Q51" i="11"/>
  <c r="Q49" i="11"/>
  <c r="Q92" i="10"/>
  <c r="Q89" i="10"/>
  <c r="Q85" i="10"/>
  <c r="Q82" i="10"/>
  <c r="Q80" i="10"/>
  <c r="Q77" i="10"/>
  <c r="Q75" i="10"/>
  <c r="Q72" i="10"/>
  <c r="Q70" i="10"/>
  <c r="Q54" i="10"/>
  <c r="Q51" i="10"/>
  <c r="Q48" i="10"/>
  <c r="Q45" i="10"/>
  <c r="Q50" i="9"/>
  <c r="Q72" i="9"/>
  <c r="Q70" i="9"/>
  <c r="Q68" i="9"/>
  <c r="Q57" i="9"/>
  <c r="Q61" i="9"/>
  <c r="Q63" i="9"/>
  <c r="Q142" i="13"/>
  <c r="Q140" i="13"/>
  <c r="Q123" i="13"/>
  <c r="Q121" i="13"/>
  <c r="Q104" i="13"/>
  <c r="Q102" i="13"/>
  <c r="Q86" i="13"/>
  <c r="Q81" i="13"/>
  <c r="Q77" i="13"/>
  <c r="Q73" i="13"/>
  <c r="Q69" i="13"/>
  <c r="Q65" i="13"/>
  <c r="Q61" i="13"/>
  <c r="Q57" i="13"/>
  <c r="Q53" i="13"/>
  <c r="Q49" i="13"/>
  <c r="Q45" i="13"/>
  <c r="Q48" i="9"/>
  <c r="Q46" i="9"/>
  <c r="Q54" i="11" l="1"/>
  <c r="Q62" i="11"/>
  <c r="Q47" i="11"/>
  <c r="Q138" i="13"/>
  <c r="Q143" i="13" s="1"/>
  <c r="Q119" i="13"/>
  <c r="Q124" i="13" s="1"/>
  <c r="Q100" i="13"/>
  <c r="Q55" i="13"/>
  <c r="Q54" i="13" s="1"/>
  <c r="Q84" i="13"/>
  <c r="Q83" i="13" s="1"/>
  <c r="Q82" i="13" s="1"/>
  <c r="Q79" i="13"/>
  <c r="Q78" i="13" s="1"/>
  <c r="Q75" i="13"/>
  <c r="Q74" i="13" s="1"/>
  <c r="Q71" i="13"/>
  <c r="Q70" i="13"/>
  <c r="Q67" i="13"/>
  <c r="Q66" i="13" s="1"/>
  <c r="Q63" i="13"/>
  <c r="Q62" i="13" s="1"/>
  <c r="Q59" i="13"/>
  <c r="Q58" i="13" s="1"/>
  <c r="Q51" i="13"/>
  <c r="Q50" i="13" s="1"/>
  <c r="Q47" i="13"/>
  <c r="Q46" i="13" s="1"/>
  <c r="Q43" i="13"/>
  <c r="Q99" i="13" l="1"/>
  <c r="Q98" i="13" s="1"/>
  <c r="Q97" i="13" s="1"/>
  <c r="R105" i="13"/>
  <c r="I26" i="20" s="1"/>
  <c r="Q137" i="13"/>
  <c r="Q136" i="13" s="1"/>
  <c r="Q135" i="13" s="1"/>
  <c r="Q134" i="13" s="1"/>
  <c r="R143" i="13" s="1"/>
  <c r="I28" i="20" s="1"/>
  <c r="Q67" i="11"/>
  <c r="I41" i="20" s="1"/>
  <c r="Q87" i="13"/>
  <c r="Q118" i="13"/>
  <c r="Q117" i="13" s="1"/>
  <c r="Q116" i="13" s="1"/>
  <c r="Q115" i="13" s="1"/>
  <c r="R124" i="13" s="1"/>
  <c r="I27" i="20" s="1"/>
  <c r="Q42" i="13"/>
  <c r="Q46" i="11"/>
  <c r="Q45" i="11" s="1"/>
  <c r="Q90" i="10"/>
  <c r="Q66" i="9"/>
  <c r="Q55" i="9"/>
  <c r="Q43" i="9"/>
  <c r="Q87" i="10"/>
  <c r="Q86" i="10" s="1"/>
  <c r="Q83" i="10"/>
  <c r="Q43" i="10"/>
  <c r="Q46" i="10"/>
  <c r="Q49" i="10"/>
  <c r="Q52" i="10"/>
  <c r="Q68" i="10"/>
  <c r="Q78" i="10"/>
  <c r="Q73" i="10"/>
  <c r="Q42" i="9"/>
  <c r="Q41" i="9" s="1"/>
  <c r="Q96" i="13" l="1"/>
  <c r="Q105" i="13" s="1"/>
  <c r="Q146" i="13" s="1"/>
  <c r="R96" i="13"/>
  <c r="W84" i="11"/>
  <c r="Q55" i="10"/>
  <c r="Q42" i="10" s="1"/>
  <c r="Q41" i="10" s="1"/>
  <c r="Q40" i="10" s="1"/>
  <c r="Q39" i="10" s="1"/>
  <c r="Q74" i="9"/>
  <c r="Q54" i="9"/>
  <c r="Q53" i="9" s="1"/>
  <c r="Q52" i="9" s="1"/>
  <c r="Q51" i="9" s="1"/>
  <c r="Q53" i="11"/>
  <c r="Q52" i="11" s="1"/>
  <c r="Q93" i="10"/>
  <c r="Q66" i="10" s="1"/>
  <c r="Q65" i="10" s="1"/>
  <c r="Q64" i="10" s="1"/>
  <c r="Q67" i="10"/>
  <c r="Q41" i="13"/>
  <c r="Q40" i="13" s="1"/>
  <c r="R39" i="13" s="1"/>
  <c r="I25" i="20" s="1"/>
  <c r="I24" i="20" s="1"/>
  <c r="I21" i="20" l="1"/>
  <c r="I20" i="20" s="1"/>
  <c r="I19" i="20" s="1"/>
  <c r="I18" i="20" s="1"/>
  <c r="F9" i="20" s="1"/>
  <c r="I11" i="20" s="1"/>
  <c r="L11" i="20" s="1"/>
  <c r="Q94" i="10"/>
  <c r="Q80" i="11"/>
  <c r="Q91" i="11" s="1"/>
  <c r="I42" i="20" s="1"/>
  <c r="I40" i="20" s="1"/>
  <c r="Q40" i="9"/>
  <c r="Q39" i="9" s="1"/>
  <c r="R73" i="9" s="1"/>
  <c r="I36" i="20" s="1"/>
  <c r="I35" i="20" s="1"/>
  <c r="Q44" i="11"/>
  <c r="Q43" i="11" s="1"/>
  <c r="N24" i="11" s="1"/>
</calcChain>
</file>

<file path=xl/sharedStrings.xml><?xml version="1.0" encoding="utf-8"?>
<sst xmlns="http://schemas.openxmlformats.org/spreadsheetml/2006/main" count="4634" uniqueCount="1197">
  <si>
    <t>FORMULIR RKA-SKPD RINCIAN BELANJA</t>
  </si>
  <si>
    <t>Halaman ...</t>
  </si>
  <si>
    <t xml:space="preserve"> </t>
  </si>
  <si>
    <t xml:space="preserve">RENCANA KERJA DAN ANGGARAN  SATUAN KERJA PERANGKAT DAERAH </t>
  </si>
  <si>
    <t xml:space="preserve">RKA – RINCIAN BELANJA SKPD </t>
  </si>
  <si>
    <t>KOTA PADANG PANJANG</t>
  </si>
  <si>
    <t>TAHUN ANGGARAN 2023</t>
  </si>
  <si>
    <t xml:space="preserve">Rincian Anggaran Belanja menurut Program dan Kegiatan </t>
  </si>
  <si>
    <t xml:space="preserve">Urusan Pemerintahan    </t>
  </si>
  <si>
    <t>2. URUSAN PEMERINTAHAN WAJIB YANG TIDAK BERKAITAN DENGAN PELAYANAN DASAR</t>
  </si>
  <si>
    <t xml:space="preserve">Bidang Urusan       </t>
  </si>
  <si>
    <t>: 2.12  URUSAN PEMERINTAHAN BIDANG ADMINISTRASI KEPENDUDUKAN DAN PENCATATAN SIPIL</t>
  </si>
  <si>
    <t xml:space="preserve">Program                 </t>
  </si>
  <si>
    <t>: 2.12.01.    PROGRAM PENUNJANG URUSAN PEMERINTAH DAERAH KABUPATEN/KOTA</t>
  </si>
  <si>
    <t xml:space="preserve">Sasaran Program        </t>
  </si>
  <si>
    <t>: DINAS KEPENDUDUKAN DAN PENCATATAN SIPIL</t>
  </si>
  <si>
    <t xml:space="preserve">Capaian Program     </t>
  </si>
  <si>
    <t>: Indikator                                        Target</t>
  </si>
  <si>
    <t xml:space="preserve">Kegiatan         </t>
  </si>
  <si>
    <t>: 2.12.01.2.02 Administrasi Keuangan Perangkat Daerah</t>
  </si>
  <si>
    <t xml:space="preserve">Organisasi     </t>
  </si>
  <si>
    <t>: 2.12.0.00.0.00.01.000 DINAS KEPENDUDUKAN DAN PENCATATAN SIPIL</t>
  </si>
  <si>
    <t xml:space="preserve">Unit   </t>
  </si>
  <si>
    <t>Alokasi Tahun 2022</t>
  </si>
  <si>
    <t>: Rp 0</t>
  </si>
  <si>
    <t>Alokasi Tahun 2023</t>
  </si>
  <si>
    <t>: Rp. 2.634.415.855 (dua milyar enam ratus tiga puluh empat juta empat ratus lima belas ribu delapan ratus lima puluh lima rupiah)</t>
  </si>
  <si>
    <t>Alokasi Tahun 2024</t>
  </si>
  <si>
    <t xml:space="preserve">Indikator dan Tolok Ukur Kinerja Kegiatan </t>
  </si>
  <si>
    <t xml:space="preserve">Indikator </t>
  </si>
  <si>
    <t xml:space="preserve">Tolok Ukur Kinerja </t>
  </si>
  <si>
    <t xml:space="preserve">Target Kinerja </t>
  </si>
  <si>
    <t xml:space="preserve">Capaian Kegiatan </t>
  </si>
  <si>
    <t>Persentase pemenuhan urusan penunjang yang dipenuhi</t>
  </si>
  <si>
    <t xml:space="preserve">Masukan </t>
  </si>
  <si>
    <t>Dana yang dibutuhkan</t>
  </si>
  <si>
    <t>Rp. 2.634.415.855</t>
  </si>
  <si>
    <t xml:space="preserve">Keluaran </t>
  </si>
  <si>
    <t>Persentase Perencanaan, penganggaran, dan evaluasi kinerja perangkat daerah yang diselesaikan dan disampaikan tepat waktu</t>
  </si>
  <si>
    <t xml:space="preserve">Hasil </t>
  </si>
  <si>
    <t xml:space="preserve">Kelompok Sasaran Kegiatan: </t>
  </si>
  <si>
    <t>Laporan Keuangan</t>
  </si>
  <si>
    <t xml:space="preserve">Sub Kegiatan   </t>
  </si>
  <si>
    <t>: 2.12.01.2.02.01 Penyediaan Gaji dan Tunjangan ASN</t>
  </si>
  <si>
    <t xml:space="preserve">Sumber Pendanaan </t>
  </si>
  <si>
    <t>: PENDAPATAN ASLI DAERAH (PAD)</t>
  </si>
  <si>
    <t xml:space="preserve">Lokasi     </t>
  </si>
  <si>
    <t xml:space="preserve">: (Dinas Kependudukan dan Pencatatan Sipil Kota Padang Panjang) </t>
  </si>
  <si>
    <t xml:space="preserve">Waktu Pelaksanaan </t>
  </si>
  <si>
    <t>Januari s.d.Desember</t>
  </si>
  <si>
    <t xml:space="preserve">Keluaran Sub Kegiatan </t>
  </si>
  <si>
    <t xml:space="preserve">:(Indikator)                          </t>
  </si>
  <si>
    <t>Target</t>
  </si>
  <si>
    <t>Jumlah ASN yang dibayrkan gaji dan tunjangan</t>
  </si>
  <si>
    <t>21 Orang</t>
  </si>
  <si>
    <r>
      <t>Kode  Rekening</t>
    </r>
    <r>
      <rPr>
        <sz val="11"/>
        <color indexed="10"/>
        <rFont val="Bookman Old Style"/>
        <family val="1"/>
      </rPr>
      <t xml:space="preserve"> </t>
    </r>
  </si>
  <si>
    <t xml:space="preserve">Uraian </t>
  </si>
  <si>
    <t xml:space="preserve">Rincian Penghitungan </t>
  </si>
  <si>
    <t xml:space="preserve">Jumlah  (Rp) </t>
  </si>
  <si>
    <t xml:space="preserve">Koefisien/ Volume </t>
  </si>
  <si>
    <t xml:space="preserve">Satuan </t>
  </si>
  <si>
    <t xml:space="preserve">Harga </t>
  </si>
  <si>
    <t xml:space="preserve">PPN </t>
  </si>
  <si>
    <t xml:space="preserve">7=(3 x 5) </t>
  </si>
  <si>
    <t>BELANJA OPERASI</t>
  </si>
  <si>
    <t>01</t>
  </si>
  <si>
    <t>Belanja Pegawai</t>
  </si>
  <si>
    <t>Belanja Gaji dan Tunjangan ASN</t>
  </si>
  <si>
    <t>Belanja Gaji Pokok ASN</t>
  </si>
  <si>
    <t>0001</t>
  </si>
  <si>
    <t>Belanja Gaji Pokok PNS</t>
  </si>
  <si>
    <t>Belanja Gaji Pokok PNS (Belanja Gaji dan Tunjangan)</t>
  </si>
  <si>
    <t>Spesifikasi :</t>
  </si>
  <si>
    <t>02</t>
  </si>
  <si>
    <t>Belanja Tunjangan Keluarga ASN</t>
  </si>
  <si>
    <t>Belanja Tunjangan Keluarga PNS</t>
  </si>
  <si>
    <t>Belanja Tunjangan Keluarga PNS (Belanja Gaji dan Tunjangan)</t>
  </si>
  <si>
    <t>Buah</t>
  </si>
  <si>
    <t>03</t>
  </si>
  <si>
    <t>Belanja Tunjangan Jabatan ASN</t>
  </si>
  <si>
    <t>Belanja Tunjangan Jabatan PNS</t>
  </si>
  <si>
    <t>Belanja Tunjangan Jabatan PNS (Belanja Gaji dan Tunjangan)</t>
  </si>
  <si>
    <t>05</t>
  </si>
  <si>
    <t>Belanja Tunjangan Fungsional Umum ASN</t>
  </si>
  <si>
    <t>Belanja Tunjangan Fungsional Umum PNS</t>
  </si>
  <si>
    <t>Belanja Tunjangan Fungsional Umum PNS (Belanja Gaji dan Tunjangan)</t>
  </si>
  <si>
    <t>06</t>
  </si>
  <si>
    <t>Belanja Tunjangan Beras ASN</t>
  </si>
  <si>
    <t>Belanja Tunjangan Beras PNS</t>
  </si>
  <si>
    <t>Belanja Tunjangan Beras PNS (Belanja Gaji dan Tunjangan)</t>
  </si>
  <si>
    <t>07</t>
  </si>
  <si>
    <t>Belanja Tunjangan PPh/ Tunjangan Khusus ASN</t>
  </si>
  <si>
    <t>Belanja Tunjangan PPh/ Tunjangan Khusus PNS</t>
  </si>
  <si>
    <t>Belanja Tunjangan PPh/ Tunjangan Khusus PNS (Belanja Gaji dan Tunjangan)</t>
  </si>
  <si>
    <t>08</t>
  </si>
  <si>
    <t>Belanja Pembulatan Gaji ASN</t>
  </si>
  <si>
    <t>Belanja Pembulatan Gaji PNS</t>
  </si>
  <si>
    <t>Belanja Pembulatan Gaji PNS (Belanja Gaji dan Tunjangan)</t>
  </si>
  <si>
    <t>09</t>
  </si>
  <si>
    <t>Belanja Iuran Jaminan Kesehatan ASN</t>
  </si>
  <si>
    <t>Belanja Iuran Jaminan Kesehatan PNS</t>
  </si>
  <si>
    <t>Belanja Iuran Jaminan Kesehatan PNS (Belanja Gaji dan Tunjangan)</t>
  </si>
  <si>
    <t>10</t>
  </si>
  <si>
    <t>Belanja Iuran Jaminan Kecelakaan Kerja ASN</t>
  </si>
  <si>
    <t>Belanja Iuran Jaminan Kecelakan Kerja PNS</t>
  </si>
  <si>
    <t>Belanja Iuran Jaminan Kecelakan Kerja PNS (Belanja Gaji dan Tunjangan)</t>
  </si>
  <si>
    <t>11</t>
  </si>
  <si>
    <t>Belanja Iuran Jaminan Kematian ASN</t>
  </si>
  <si>
    <t>Belanja Iuran Jaminan Kematian PNS</t>
  </si>
  <si>
    <t>Belanja Iuran Jaminan Kematian PNS (Belanja Gaji dan Tunjangan)</t>
  </si>
  <si>
    <t>Belanja Tambahan Penghasilan ASN</t>
  </si>
  <si>
    <t>Tambahan Penghasilan berdasarkan Beban Kerja ASN</t>
  </si>
  <si>
    <t>Tambahan Penghasilan berdasarkan Beban Kerja PNS</t>
  </si>
  <si>
    <t>Tambahan Penghasilan berdasarkan Beban Kerja PNS (Belanja Gaji dan Tunjangan)</t>
  </si>
  <si>
    <t>Jumlah Anggaran Sub Kegiatan :</t>
  </si>
  <si>
    <t>: 2.12.01.2.02.05 Koordinasi dan Penyusunan Laporan Keuangan Akhir Tahun SKPD</t>
  </si>
  <si>
    <t>Jumlah Laporan Keuangan Akhir Tahun yang Disusun</t>
  </si>
  <si>
    <t>3 Laporan</t>
  </si>
  <si>
    <t>Belanja Barang dan Jasa</t>
  </si>
  <si>
    <t xml:space="preserve">Belanja Barang </t>
  </si>
  <si>
    <t>Belanja Barang Pakai Habis</t>
  </si>
  <si>
    <t>0024</t>
  </si>
  <si>
    <t>Belanja Alat/Bahan untuk Kegiatan Kantor - Bahan Cetak</t>
  </si>
  <si>
    <t>Fotokopi F4</t>
  </si>
  <si>
    <t xml:space="preserve">Spesifikasi : </t>
  </si>
  <si>
    <t>Lembar</t>
  </si>
  <si>
    <t>Jilid Biasa 1 â€'' 200 lembar</t>
  </si>
  <si>
    <t>Jumlah Anggaran Sub Kegiatan   :</t>
  </si>
  <si>
    <t>: 2.12.01.2.02.07 Koordinasi dan Penyusunan Laporan Keuangan Bulanan/Triwulanan/Semesteran SKPD</t>
  </si>
  <si>
    <t xml:space="preserve"> Jumlah laporan keuangan bulanan/triwulanan/semesteran yang disusun</t>
  </si>
  <si>
    <t>0026</t>
  </si>
  <si>
    <t>: 2.12.01.2.02.08 Penyelenggaraan Rapat Korrdinasi dan Konsultasi SKPD</t>
  </si>
  <si>
    <t xml:space="preserve"> Jumlah laporan prognosis yang disusun</t>
  </si>
  <si>
    <t>Jumlah Anggaran Sub Kagiatan   :</t>
  </si>
  <si>
    <t xml:space="preserve">Jumlah Total Anggaran Kegiatan   : </t>
  </si>
  <si>
    <t xml:space="preserve">Rincian Anggaran Belanja Kegiatan Satuan Kerja Perangkat Daerah </t>
  </si>
  <si>
    <t xml:space="preserve">……,tanggal……… </t>
  </si>
  <si>
    <t xml:space="preserve">Kepala SKPD </t>
  </si>
  <si>
    <t xml:space="preserve">(tanda tangan) </t>
  </si>
  <si>
    <r>
      <t>Dra.MAINI,MM</t>
    </r>
    <r>
      <rPr>
        <sz val="11"/>
        <color indexed="8"/>
        <rFont val="Bookman Old Style"/>
        <family val="1"/>
      </rPr>
      <t xml:space="preserve"> </t>
    </r>
  </si>
  <si>
    <t xml:space="preserve">  NIP. 196405051990032007</t>
  </si>
  <si>
    <t xml:space="preserve">Keterangan  : </t>
  </si>
  <si>
    <t xml:space="preserve">Tanggal Pembahasan  : </t>
  </si>
  <si>
    <t xml:space="preserve">Catatan  Hasil : </t>
  </si>
  <si>
    <t xml:space="preserve">Pembahasan </t>
  </si>
  <si>
    <t xml:space="preserve">Dst </t>
  </si>
  <si>
    <t xml:space="preserve">Tim Anggaran Pemerintah Daerah: </t>
  </si>
  <si>
    <t xml:space="preserve">No </t>
  </si>
  <si>
    <t xml:space="preserve">Nama </t>
  </si>
  <si>
    <t xml:space="preserve">NIP </t>
  </si>
  <si>
    <t xml:space="preserve">Jabatan </t>
  </si>
  <si>
    <t xml:space="preserve">Tandatangan </t>
  </si>
  <si>
    <r>
      <t>*)</t>
    </r>
    <r>
      <rPr>
        <sz val="12"/>
        <color indexed="8"/>
        <rFont val="Bookman Old Style"/>
        <family val="1"/>
      </rPr>
      <t xml:space="preserve"> hapus yang tidak dibutuhkan </t>
    </r>
  </si>
  <si>
    <t xml:space="preserve">: 2.12.01.2.06 Administrasi Umum Perangkat Daerah </t>
  </si>
  <si>
    <t>: Rp. 189.360.100 (seratus delapan puluh sembilan juta tiga ratus enam puluh ribu seratus rupiah)</t>
  </si>
  <si>
    <t xml:space="preserve">: 2.12.01.2.06.01 Penyediaan Jasa Komponen Instalasi Listrik/ Penerangn Bangunan Kantor </t>
  </si>
  <si>
    <t xml:space="preserve"> Jumlah jenis komponen listrik yang disediakan</t>
  </si>
  <si>
    <t>10 Jenis</t>
  </si>
  <si>
    <t>0031</t>
  </si>
  <si>
    <t>Belanja Alat/Bahan untuk Kegiatan Kantor alat Listrik</t>
  </si>
  <si>
    <t>Baterai</t>
  </si>
  <si>
    <t>AAA isi 6 Buah</t>
  </si>
  <si>
    <t>Set</t>
  </si>
  <si>
    <t>AA isi 6 Buah</t>
  </si>
  <si>
    <t>Fitting Lampu</t>
  </si>
  <si>
    <t>Lampu</t>
  </si>
  <si>
    <t>Bola Lampu Bulat 18 Watt</t>
  </si>
  <si>
    <t>Bola Lampu XL Esential/tunjuk 18 Watt</t>
  </si>
  <si>
    <t>Bola Lampu XL Spiral 18 Watt</t>
  </si>
  <si>
    <t>Lampu LED 13 Watt</t>
  </si>
  <si>
    <t>Lampu LED 19 Watt</t>
  </si>
  <si>
    <t>Lampu LED 40 Watt</t>
  </si>
  <si>
    <t>Lampu LED 7 Watt</t>
  </si>
  <si>
    <t>Saklar Ganda</t>
  </si>
  <si>
    <t>Saklar Tunggal</t>
  </si>
  <si>
    <t>Steker</t>
  </si>
  <si>
    <t>Terminal 4 lobang</t>
  </si>
  <si>
    <t>: 2.12.01.2.06.04 Penyediaan Bahan Logistik Kantor</t>
  </si>
  <si>
    <t xml:space="preserve"> Jumlah jenis alat tulis kantor dan peralatan kebersihan kantor yang disediakan</t>
  </si>
  <si>
    <t>2 jenis</t>
  </si>
  <si>
    <t>Belanja Alat/Bahan untuk Kegiatan Kantor - Alat Tulis Kantor</t>
  </si>
  <si>
    <t>Amplop Putih</t>
  </si>
  <si>
    <t>Ukuran Kecil</t>
  </si>
  <si>
    <t>Pak</t>
  </si>
  <si>
    <t>Ballpoint Balliner</t>
  </si>
  <si>
    <t>Lusin</t>
  </si>
  <si>
    <t>Binder Clips</t>
  </si>
  <si>
    <t>No. 107</t>
  </si>
  <si>
    <t>Kotak</t>
  </si>
  <si>
    <t>No. 260</t>
  </si>
  <si>
    <t>Buku Tulis</t>
  </si>
  <si>
    <t>Folio 100 Lembar</t>
  </si>
  <si>
    <t>Isi 40 Lembar</t>
  </si>
  <si>
    <t>Gell Ink Pen 0,5 mm</t>
  </si>
  <si>
    <t>Isolasi</t>
  </si>
  <si>
    <t xml:space="preserve"> Roll</t>
  </si>
  <si>
    <t>Lem Cair</t>
  </si>
  <si>
    <t>Map Ordener Hitam</t>
  </si>
  <si>
    <t>Paper Clips</t>
  </si>
  <si>
    <t>Trigonal Clip No.3</t>
  </si>
  <si>
    <t>Pensil 2B</t>
  </si>
  <si>
    <t>Spidol Merah Hitam</t>
  </si>
  <si>
    <t>Stapler</t>
  </si>
  <si>
    <t>HD - 12 N/13</t>
  </si>
  <si>
    <t>Tinta Stempel</t>
  </si>
  <si>
    <t>Botol</t>
  </si>
  <si>
    <t>Type-Ex</t>
  </si>
  <si>
    <t>0025</t>
  </si>
  <si>
    <t>Belanja Alat/Bahan untuk Kegiatan Kantor - Kertas dan Cover</t>
  </si>
  <si>
    <t>HVS</t>
  </si>
  <si>
    <t>A4, 70 Gram</t>
  </si>
  <si>
    <t>Rim</t>
  </si>
  <si>
    <t>F4, 70 Gram</t>
  </si>
  <si>
    <t>Kwitansi Dinas</t>
  </si>
  <si>
    <t>3 NCR</t>
  </si>
  <si>
    <t>Buku</t>
  </si>
  <si>
    <t>0027</t>
  </si>
  <si>
    <t>Belanja Alat/Bahan untuk Kegiatan Kantor - Benda Pos</t>
  </si>
  <si>
    <t>Materai/Kertas Segel</t>
  </si>
  <si>
    <t>Materai 10000</t>
  </si>
  <si>
    <t>0029</t>
  </si>
  <si>
    <t>Belanja Alat/Bahan untuk Kegiatan Kantor - Bahan Komputer</t>
  </si>
  <si>
    <t>Catridge Canon 810 Hitam</t>
  </si>
  <si>
    <t>Catridge Canon 811 Warna</t>
  </si>
  <si>
    <t>Tinta Epson L800 Black</t>
  </si>
  <si>
    <t>0030</t>
  </si>
  <si>
    <t>Belanja Alat/Bahan untuk Kegiatan Kantor - Perabot Kantor</t>
  </si>
  <si>
    <t>Ember</t>
  </si>
  <si>
    <t>Ukuran Besar</t>
  </si>
  <si>
    <t>Gayung/timba</t>
  </si>
  <si>
    <t>Gundar/Sikat</t>
  </si>
  <si>
    <t>WC/Toilet</t>
  </si>
  <si>
    <t>Handuk</t>
  </si>
  <si>
    <t>Handuk lap tangan</t>
  </si>
  <si>
    <t>Kemoceng</t>
  </si>
  <si>
    <t>Keranjang</t>
  </si>
  <si>
    <t>Keranjang sampah ukuran besar</t>
  </si>
  <si>
    <t>Keset/ Alas Kaki</t>
  </si>
  <si>
    <t>Sapu</t>
  </si>
  <si>
    <t>Bahan Plastik</t>
  </si>
  <si>
    <t>Lidi Biasa</t>
  </si>
  <si>
    <t>Pel</t>
  </si>
  <si>
    <t>Wiper pembersih kaca</t>
  </si>
  <si>
    <t>0036</t>
  </si>
  <si>
    <t>Belanja Alat/Bahan untuk Kegiatan Kantor - Alat/Bahan untuk Kegiatan Kantor Lainnya</t>
  </si>
  <si>
    <t>Cangkul</t>
  </si>
  <si>
    <t>Ukuran kecil</t>
  </si>
  <si>
    <t>Kaporit</t>
  </si>
  <si>
    <t>Kg</t>
  </si>
  <si>
    <t>Parfum Mobil</t>
  </si>
  <si>
    <t>Jenis Gantung</t>
  </si>
  <si>
    <t>Parfum Ruangan</t>
  </si>
  <si>
    <t>untuk WC/Toilet</t>
  </si>
  <si>
    <t>Sabun Cuci Piring</t>
  </si>
  <si>
    <t>Ukuran 755 ml</t>
  </si>
  <si>
    <t>Sekop</t>
  </si>
  <si>
    <t>Ukuran Besar, bahan standar</t>
  </si>
  <si>
    <t>Tissu</t>
  </si>
  <si>
    <t>Jenis Basah</t>
  </si>
  <si>
    <t>Bungkus</t>
  </si>
  <si>
    <t>Jenis Facial</t>
  </si>
  <si>
    <t>: 2.12.01.2.06.05 Penyediaan Barang Cetakan dan Penggandaan</t>
  </si>
  <si>
    <t xml:space="preserve"> Jumlah jenis barang cetakan dan penggandaan yang disediakan</t>
  </si>
  <si>
    <t>Cetak amplop kop Wakil/Sekda/Dinas</t>
  </si>
  <si>
    <t>Cetak Map Dinas</t>
  </si>
  <si>
    <t>Biasa F4</t>
  </si>
  <si>
    <t>Sparasi</t>
  </si>
  <si>
    <t>Digital Printing Spanduk</t>
  </si>
  <si>
    <t>Meter</t>
  </si>
  <si>
    <t>Jilid Lux (hardcover) â€'' Tebal (1-500)</t>
  </si>
  <si>
    <t>: 2.12.01.2.06.09 Penyelenggaraan Rapat Korrdinasi dan Konsultasi SKPD</t>
  </si>
  <si>
    <t xml:space="preserve"> Jumlah makan dan minum rapat yang disediakan</t>
  </si>
  <si>
    <t>344 ok</t>
  </si>
  <si>
    <t>Jumlah rapat koordinasi dan konsultasi yang diikuti</t>
  </si>
  <si>
    <t>20 kali</t>
  </si>
  <si>
    <t>0052</t>
  </si>
  <si>
    <t>Belanja Makanan dan Minuman Rapat</t>
  </si>
  <si>
    <t>Makan Rapat</t>
  </si>
  <si>
    <t>Orang/ Kali</t>
  </si>
  <si>
    <t>Minum/ Snack Rapat</t>
  </si>
  <si>
    <t>Makan Tamu</t>
  </si>
  <si>
    <t>Khusus Tamu Pemda</t>
  </si>
  <si>
    <t>Minum/ Snack Tamu</t>
  </si>
  <si>
    <t>04</t>
  </si>
  <si>
    <t>Belanja Perjalanan Dinas</t>
  </si>
  <si>
    <t>Belanja Perjalanan Dinas Dalam Negeri</t>
  </si>
  <si>
    <t>Belanja Perjalanan Dinas Biasa</t>
  </si>
  <si>
    <t>Bahan Bakar Pertalite untuk Perjalanan Dinas Dalam Negeri</t>
  </si>
  <si>
    <t>BBM Pertalite disesuaikan dgn jarak/kota tujuan (PP) jumlah liter sesuai Perwako Standar Biaya</t>
  </si>
  <si>
    <t>Liter</t>
  </si>
  <si>
    <t>Penginapan Dalam Daerah</t>
  </si>
  <si>
    <t>Anggota DPRD, Eselon II (dibayarkan riil cost) nilai maksimal disesuaikan dgn daerah tujuan sesuai Perwako Standar Biaya</t>
  </si>
  <si>
    <t>Orang/ Hari</t>
  </si>
  <si>
    <t>Eselon III, Staf Gol.IV (dibayarkan riil cost) nilai maksimal disesuaikan dgn daerah tujuan sesuai Perwako Standar Biaya</t>
  </si>
  <si>
    <t>Eselon IV, Eselon V,  PNS Gol.III (dibayarkan riil cost) nilai maksimal disesuaikan dgn daerah tujuan sesuai Perwako Standar Biaya</t>
  </si>
  <si>
    <t>Uang Harian Dalam Daerah</t>
  </si>
  <si>
    <t>Anggota DPRD, Eselon II/b</t>
  </si>
  <si>
    <t>Eselon III, Staf Gol. IV</t>
  </si>
  <si>
    <t>Eselon IV, Eselon V</t>
  </si>
  <si>
    <t>Staf PNS Gol.II</t>
  </si>
  <si>
    <t>Staf PNS Gol.III</t>
  </si>
  <si>
    <t>Staf PNS Gol.I, Non PNS</t>
  </si>
  <si>
    <t>Uang Representasi</t>
  </si>
  <si>
    <t>Pejabat Eselon II, Anggota DPRD</t>
  </si>
  <si>
    <t>Koordinasi dan Konsultasi</t>
  </si>
  <si>
    <t>Penginapan Luar Daerah</t>
  </si>
  <si>
    <t>Anggota DPRD, Eselon II (DKI Jakarta)</t>
  </si>
  <si>
    <t>Penginapan Luar Daerah (Rendah)</t>
  </si>
  <si>
    <t>Staf PNS Gol.II, Gol.I, Non PNS (dibayarkan riil cost) nilai maksimal disesuaikan dgn daerah tujuan sesuai Perwako Standar Biaya</t>
  </si>
  <si>
    <t>Tiket Pesawat Luar Daerah (Rendah-PP)</t>
  </si>
  <si>
    <t>Kelas Ekonomi, (dibayarkan riil cost) nilai maksimal disesuaikan dgn daerah tujuan sesuai Perwako Standar Biaya</t>
  </si>
  <si>
    <t>Orang/PP</t>
  </si>
  <si>
    <t>Transport Lokal Perjalanan Dinas Luar Daerah</t>
  </si>
  <si>
    <t>Biaya transportasi dari kantor asal ke bandara/stasiun/pelabuhan keberangkatan (dan sebaliknya) serta transportasi dari/ke penginapan (Menyesuaikan daerah tujuan sesuai Perwako Standar Biaya)</t>
  </si>
  <si>
    <t>Uang Harian Luar Daerah</t>
  </si>
  <si>
    <t>Uang harian luar daerah disesuaikan dengan kota tujuan di Perwako Standar Biaya</t>
  </si>
  <si>
    <t>: 2.12.01.2.09 Pemeliharaan Barang Milik Daerah Penunjang Urusan Pemerintah Daerah</t>
  </si>
  <si>
    <t>: 2.12.0.00.0.00.01.00 DINAS KEPENDUDUKAN DAN PENCATATAN SIPIL</t>
  </si>
  <si>
    <t>: Rp.  182.694.000(seratus delapan puluh dua juta enam puluh sembilan puluh empat  ribu  rupiah)</t>
  </si>
  <si>
    <t xml:space="preserve">: 2.12.01.2.09.01 Penyediaan Jasa Pemeliharaan, Biaya Pemeliharaan dan Pajak Kendaraan Perorangan atau Kendaraan Dinas Jabatan </t>
  </si>
  <si>
    <t>: (Pengadaan peralatan dan mesin lainnya)</t>
  </si>
  <si>
    <t>: Mulai Januari  Sampai Desember</t>
  </si>
  <si>
    <t xml:space="preserve">Jumlah kendaraan roda 4 yg terpelihara                         Jumlah Kendaraan roda 2 yang terpelihara </t>
  </si>
  <si>
    <t>3 Unit          6 unit</t>
  </si>
  <si>
    <t xml:space="preserve">Belanja Jasa </t>
  </si>
  <si>
    <t>Belanja Jasa Kantor</t>
  </si>
  <si>
    <t>0067</t>
  </si>
  <si>
    <t>Belanja Pembayaran Pajak, Bea, dan Perizinan</t>
  </si>
  <si>
    <t>Pengurusan STNK Kendaraan Roda 2</t>
  </si>
  <si>
    <t>unit/tahun</t>
  </si>
  <si>
    <t>Pengurusan STNK Kendaraan Roda 4</t>
  </si>
  <si>
    <t>Belanja Pemeliharaan</t>
  </si>
  <si>
    <t>Belanja Pemeliharaan Peralatan dan Mesin</t>
  </si>
  <si>
    <t>0035</t>
  </si>
  <si>
    <t>Belanja Pemeliharaan Alat Angkutan-Alat Angkutan Darat Bermotor-Kendaraan Dinas Bermotor Perorangan</t>
  </si>
  <si>
    <t>Belanja BBM Partalite Kendaraan Dinas Roda 4 (hari kerja)</t>
  </si>
  <si>
    <t>Belanja BBM rutin 5 liter/hari kerja</t>
  </si>
  <si>
    <t xml:space="preserve">unit </t>
  </si>
  <si>
    <t>Belanja BBM Partalite Kendaraan Dinas Jabatan Eselon II</t>
  </si>
  <si>
    <t>unit</t>
  </si>
  <si>
    <t>Belanja Pemeliharaan, jasa servis</t>
  </si>
  <si>
    <t>1 unit</t>
  </si>
  <si>
    <t>Belanja Pemeliharaan Kendaraan Dinas Operasional Roda 4</t>
  </si>
  <si>
    <t>Belanja BBM Partalite Kendaraan Dinas Roda 2</t>
  </si>
  <si>
    <t>Belanja BBM rutin 15 liter/bulan</t>
  </si>
  <si>
    <t>unit/thn</t>
  </si>
  <si>
    <t>Belanja Pemeliharaan Kendaraan Dinas Operasional Roda 2</t>
  </si>
  <si>
    <t>Jumlah Anggaran Sub Kegiatan    :</t>
  </si>
  <si>
    <t>: 2.12.01.2.09.09 Pemeliharaan/Rehabilitasi Gedung Kantor dan Bangunan Lainnya</t>
  </si>
  <si>
    <t>(target)</t>
  </si>
  <si>
    <t xml:space="preserve">  Jumlah alat-alat kantor yang terpelihara</t>
  </si>
  <si>
    <t>17 jenis</t>
  </si>
  <si>
    <t>jumlah gedung kantor yang terpelihara</t>
  </si>
  <si>
    <t xml:space="preserve">Kode  Rekening </t>
  </si>
  <si>
    <t xml:space="preserve">Jumlah  </t>
  </si>
  <si>
    <t xml:space="preserve">Harga  </t>
  </si>
  <si>
    <t xml:space="preserve">(Rp) </t>
  </si>
  <si>
    <t xml:space="preserve">Jumlah Anggaran Sub Kegiatan </t>
  </si>
  <si>
    <t>tahun</t>
  </si>
  <si>
    <t>0116</t>
  </si>
  <si>
    <t>Belanja Pemeliharaan Alat Kantor dan Rumah Tangga-AlatKantor-Alat Penyimpan Perlengkapan Kantor</t>
  </si>
  <si>
    <t>Pemeliharaan TV</t>
  </si>
  <si>
    <t>thn</t>
  </si>
  <si>
    <t>0404</t>
  </si>
  <si>
    <t>Belanja Pemeliharaan Komputer-Komputer Unit Kantor Jaringan</t>
  </si>
  <si>
    <t>0405</t>
  </si>
  <si>
    <t>Pemeliharaan Personal Komputer/Notebook</t>
  </si>
  <si>
    <t>0409</t>
  </si>
  <si>
    <t>Belanja Pemeliharaan Komputer-Peralatan Komputer - Peralatan Personal Computer</t>
  </si>
  <si>
    <t>Pemeliharaan Printer</t>
  </si>
  <si>
    <t>Belanja Pemeliharaan Gedung dan Bangunan</t>
  </si>
  <si>
    <t>Belanja Pemeliharaan Bangunan Gedung-Banguhnan Gedung Tempat Kerja-Bangunan</t>
  </si>
  <si>
    <t xml:space="preserve">Pemeliharaan gedung dan bangunan kantor </t>
  </si>
  <si>
    <t>Jumlah Total Anggaran Kegiatan</t>
  </si>
  <si>
    <t xml:space="preserve">: 2.12.01.2.08 Penyediaan Jasa Penunjang Urusan Pemerintah Daerah </t>
  </si>
  <si>
    <t>: Rp. 190.651.984 (seratus sembilan puluh juta enam ratus lima lima puluh satu ribu sembilan ratus delapan puluh empat rupiah)</t>
  </si>
  <si>
    <t xml:space="preserve">: 2.12.01.2.08.02 Penyediaan Jasa Komunikasi, Sumber Daya Air dan Listrik </t>
  </si>
  <si>
    <t xml:space="preserve"> Jumlah rekening yang dibayarkan</t>
  </si>
  <si>
    <t>48 rekening</t>
  </si>
  <si>
    <t>Belanja Jasa</t>
  </si>
  <si>
    <t>0059</t>
  </si>
  <si>
    <t>Belanja Tagihan Telepon</t>
  </si>
  <si>
    <t>Tagihan Telepon</t>
  </si>
  <si>
    <t>Berdasarkan pemakaian rata-rata (sudah termasuk biaya beban)</t>
  </si>
  <si>
    <t>menit</t>
  </si>
  <si>
    <t>0060</t>
  </si>
  <si>
    <t>Belanja Tagihan Air</t>
  </si>
  <si>
    <t>Belanja Jasa Air Kantor</t>
  </si>
  <si>
    <t>Konsumsi &gt;10 m3</t>
  </si>
  <si>
    <t>m3</t>
  </si>
  <si>
    <t>0061</t>
  </si>
  <si>
    <t>Belanja Tagihan Listrik</t>
  </si>
  <si>
    <t>Belanja Jasa Listrik Kantor</t>
  </si>
  <si>
    <t>Daya 2201 VA - 5500 VA</t>
  </si>
  <si>
    <t>kwh</t>
  </si>
  <si>
    <t>0063</t>
  </si>
  <si>
    <t>Belanja Kawat/Faksimil/Internet/TV Berlangganan</t>
  </si>
  <si>
    <t>TV Berlangganan</t>
  </si>
  <si>
    <t>bulan</t>
  </si>
  <si>
    <t>: 2.12.01.2.08.02 Penyediaan Jasa Pelayanan Umum Kantor</t>
  </si>
  <si>
    <t xml:space="preserve"> Jumlah perlengkapan gedung kantor yang diadakan</t>
  </si>
  <si>
    <t>6 jenis</t>
  </si>
  <si>
    <t>Belanja Tenaga Kebersihan</t>
  </si>
  <si>
    <t>Petugas Kebersihan/Cleaning Serveces</t>
  </si>
  <si>
    <t>orang/hari</t>
  </si>
  <si>
    <t>Tunjang Hari Raya</t>
  </si>
  <si>
    <t>THR Idul Fitri Utk Non PNS</t>
  </si>
  <si>
    <t>Belanja Jasa Keamanan</t>
  </si>
  <si>
    <t>Penjaga Kantor</t>
  </si>
  <si>
    <t>org/hari</t>
  </si>
  <si>
    <t>org/kali</t>
  </si>
  <si>
    <t>0033</t>
  </si>
  <si>
    <t>Belanja Jasa Supir</t>
  </si>
  <si>
    <t>Supir Kadis/Supir Operasional</t>
  </si>
  <si>
    <t>Belanja Jasa Pembersih</t>
  </si>
  <si>
    <t>Retribusi sampah</t>
  </si>
  <si>
    <t>Belanja Iuran Jaminan/Asuransi</t>
  </si>
  <si>
    <t>0006</t>
  </si>
  <si>
    <t>Belanja Iuran Jaminan Kecelakaan Kerja Bagi Non ASN</t>
  </si>
  <si>
    <t>Iuran Jaminan Kecelakaan Kerja Non PNS</t>
  </si>
  <si>
    <t>org/bulan</t>
  </si>
  <si>
    <t>0007</t>
  </si>
  <si>
    <t>Belanja Iuran Jaminan Kematian Bagi Non ASN</t>
  </si>
  <si>
    <t>Iuran Jaminan Kematian bagi Non PNS</t>
  </si>
  <si>
    <t>Iuran Jaminan Kematian bagi  Non PNS</t>
  </si>
  <si>
    <t xml:space="preserve">: 2.12.01.2.067 Pengadaan Barang Milik Daerah Penunjang Urusan Pemerintah Daerah </t>
  </si>
  <si>
    <t>: Rp. 108.234.250.- ( Seratus delapan juta dua ratus tiga puluh empat ribu dua ratus lim puluh rupiah)</t>
  </si>
  <si>
    <t>: 2.12.01.2.07.06 Pengadaan Peralatan dan Mesin Lainnya</t>
  </si>
  <si>
    <t>Tambahan Penghasilan berdasarkan Pertimbangan Objektif Lainnya ASN</t>
  </si>
  <si>
    <t>Belanja Honorarium</t>
  </si>
  <si>
    <t>Belanja Honorarium Pengadaan Barang/Jasa</t>
  </si>
  <si>
    <t>RINCIAN BELANJA  - 2.12.01.2.07 Pengadaan Barang Milik Daerah</t>
  </si>
  <si>
    <t>Honorarium Pejabat Pembuat Komitmen</t>
  </si>
  <si>
    <t>Pengadaan Rp.0s.d Rp.200 jt</t>
  </si>
  <si>
    <t>org/paket</t>
  </si>
  <si>
    <t>Honorarium Pejabat Pemeriksa Hasil Pekerjaan</t>
  </si>
  <si>
    <t>Pengadaan Barang dan Jasa Rp.0 s.d Rp.200 jt</t>
  </si>
  <si>
    <t>Honorarium Pengadaan Barang dan Jasa</t>
  </si>
  <si>
    <t>Pejabat Pengadaan Barang dan Jasa</t>
  </si>
  <si>
    <t>BELANJA MODAL</t>
  </si>
  <si>
    <t>Belanja Modal Peralatan Rumah Tangga</t>
  </si>
  <si>
    <t>Genset (Sfesifikasi 70 KVA)</t>
  </si>
  <si>
    <t>Almari Arsip</t>
  </si>
  <si>
    <t>Belanja Modal Komputer</t>
  </si>
  <si>
    <t>Belanja Modal Komputer Unit</t>
  </si>
  <si>
    <t>Belanja Modal Personal Komputer</t>
  </si>
  <si>
    <t xml:space="preserve">Laptop </t>
  </si>
  <si>
    <t>HP</t>
  </si>
  <si>
    <t xml:space="preserve">Printer </t>
  </si>
  <si>
    <t>Canon</t>
  </si>
  <si>
    <t>Scanner</t>
  </si>
  <si>
    <t>Brother Pds 5000</t>
  </si>
  <si>
    <t>Total Anggaran Kegiatan</t>
  </si>
  <si>
    <t>Jumlah</t>
  </si>
  <si>
    <t xml:space="preserve">   </t>
  </si>
  <si>
    <t>No</t>
  </si>
  <si>
    <t>Nama</t>
  </si>
  <si>
    <t>NIP</t>
  </si>
  <si>
    <t>Jabatan</t>
  </si>
  <si>
    <t>Dst</t>
  </si>
  <si>
    <t>Organisasi</t>
  </si>
  <si>
    <t>:</t>
  </si>
  <si>
    <t>Sumber Dana</t>
  </si>
  <si>
    <t>Lokasi</t>
  </si>
  <si>
    <t>Belanja Operasi</t>
  </si>
  <si>
    <t>Sub Kegiatan</t>
  </si>
  <si>
    <t>Kegiatan</t>
  </si>
  <si>
    <t xml:space="preserve">Kelompok Sasaran Kegiatan: ...... </t>
  </si>
  <si>
    <t>Tahun</t>
  </si>
  <si>
    <t>Sumber Pendanaan</t>
  </si>
  <si>
    <t>Waktu Pelaksanaan</t>
  </si>
  <si>
    <t>3 laporan</t>
  </si>
  <si>
    <t xml:space="preserve">Keterangan   </t>
  </si>
  <si>
    <t xml:space="preserve">: ......  </t>
  </si>
  <si>
    <t>lembar</t>
  </si>
  <si>
    <t>buah</t>
  </si>
  <si>
    <t>10 jenis</t>
  </si>
  <si>
    <t>set</t>
  </si>
  <si>
    <t>1 jenis</t>
  </si>
  <si>
    <t>kotak</t>
  </si>
  <si>
    <t>rim</t>
  </si>
  <si>
    <t>botol</t>
  </si>
  <si>
    <t>meter</t>
  </si>
  <si>
    <t>liter</t>
  </si>
  <si>
    <t>Belanja Perjalanan Dinas Paket Meeting Luar Kota</t>
  </si>
  <si>
    <t>Slinger</t>
  </si>
  <si>
    <t>Kain merah putih</t>
  </si>
  <si>
    <t xml:space="preserve">Belanja Modal Peralatan </t>
  </si>
  <si>
    <t>Belanja Modal Peralatan dan Mesin lainnya</t>
  </si>
  <si>
    <t>Belanja Modal Alat Kantor dan  Rumah Tangga</t>
  </si>
  <si>
    <t>orang/kali</t>
  </si>
  <si>
    <t>TABEL T-C.33</t>
  </si>
  <si>
    <t>PROGRAM DAN KEGIATAN OPD KOTA PADANG PANJANG</t>
  </si>
  <si>
    <t>DINAS KEPENDUDUKAN DAN PENCATATAN SIPIL KOTA PADANG PANJANG</t>
  </si>
  <si>
    <t xml:space="preserve">Jumlah Program Prioritas Utama                  </t>
  </si>
  <si>
    <t xml:space="preserve">Jumlah Kegiatan Prioritas Utama                 </t>
  </si>
  <si>
    <t xml:space="preserve">Jumlah Sub Kegiatan Prioritas Utama </t>
  </si>
  <si>
    <t>Jumlah Total</t>
  </si>
  <si>
    <t>Jumlah dikurangi Gaji &amp; Tunj.ASN</t>
  </si>
  <si>
    <t>Jumlah dikurangi DAK</t>
  </si>
  <si>
    <t>Jumlah Program Prioritas Kedua</t>
  </si>
  <si>
    <t xml:space="preserve">Jumlah Kegiatan Prioritas Kedua    </t>
  </si>
  <si>
    <t>No.</t>
  </si>
  <si>
    <t>Urusan/Bidang Urusan  Pemerintahan Daerah dan Program/Kegiatan/Sub Kegiatan</t>
  </si>
  <si>
    <t>P</t>
  </si>
  <si>
    <t>K</t>
  </si>
  <si>
    <t>SK</t>
  </si>
  <si>
    <t>Indikator Kinerja Program/Kegiatan/Sub Kegiatan</t>
  </si>
  <si>
    <t>Catatan Penting</t>
  </si>
  <si>
    <t>Target Capaian Kinerja</t>
  </si>
  <si>
    <t>Kebutuhan Dana/Pagu Indikatif (Rp)</t>
  </si>
  <si>
    <t>DINAS KEPENDUDUKAN DAN PENCATATAN SIPIL</t>
  </si>
  <si>
    <t>URUSAN PEMERINTAHAN WAJIB YANG TIDAK  BERKAITAN DENGAN PELAYANAN DASAR</t>
  </si>
  <si>
    <t>URUSAN PEMERINTAHAN BIDANG ADMINISTRASI KEPENDUDUKAN DAN PENCATATAN SIPIL</t>
  </si>
  <si>
    <t>2.12.01</t>
  </si>
  <si>
    <t>PROGRAM PENUNJANG URUSAN PEMERINTAHAN KABUPATEN/KOTA</t>
  </si>
  <si>
    <t>2.12.01.2.01</t>
  </si>
  <si>
    <t>Perencanaan, Penganggaran, dan Evaluasi Kinerja Perangkat Daerah</t>
  </si>
  <si>
    <t>Persentase Perencanaan, Penganggaran, dan Evaluasi Kinerja Perangkat Daerah yang diselesaikan dan disampaikan tepat waktu</t>
  </si>
  <si>
    <t>Padang Panjang</t>
  </si>
  <si>
    <t>2.12.01.2.01.06</t>
  </si>
  <si>
    <t>Koordinasi dan Penyusunan Laporan Capaian Kinerja dan Ikhtisar Kinerja SKPD</t>
  </si>
  <si>
    <t>Jumlah laporan capaian kinerja yang disusun</t>
  </si>
  <si>
    <t>APBD</t>
  </si>
  <si>
    <t>2.12.01.2.02</t>
  </si>
  <si>
    <t>Administrasi Keuangan Perangkat Daerah</t>
  </si>
  <si>
    <t>Persentase layanan keuangan perangkat daerah</t>
  </si>
  <si>
    <t>2.12.01.2.02.01</t>
  </si>
  <si>
    <t>Penyediaan Gaji dan Tunjangan ASN</t>
  </si>
  <si>
    <t xml:space="preserve">Jumlah ASN yang dibayarkan gaji dan tunjangan </t>
  </si>
  <si>
    <t>14 bulan</t>
  </si>
  <si>
    <t>2.12.01.2.02.05</t>
  </si>
  <si>
    <t>Koordinasi dan Penyusunan Laporan Keuangan Akhir Tahun SKPD</t>
  </si>
  <si>
    <t>Jumlah laporan keuangan akhir tahun yang di susun</t>
  </si>
  <si>
    <t>2.12.01.2.02.07</t>
  </si>
  <si>
    <t>Koordinasi dan Penyusunan Laporan Keuangan Bulanan/Triwulanan/Semesteran SKPD</t>
  </si>
  <si>
    <t>Jumlah laporan keuangan bulanan/triwulanan/semesteran yang di susun</t>
  </si>
  <si>
    <t>2.12.01.2.02.08</t>
  </si>
  <si>
    <t>Penyusunan dan Pelaporan dan Analisis Prognosis Realisasi Anggaran</t>
  </si>
  <si>
    <t>jumlah laporan prognosis yang di susun</t>
  </si>
  <si>
    <t>2.12.01.2.06</t>
  </si>
  <si>
    <t>Administrasi Umum Perangkat Daerah</t>
  </si>
  <si>
    <t>Persentase pemenuhan layanan administrasi perkantoran</t>
  </si>
  <si>
    <t>2.12.01.2.06.01</t>
  </si>
  <si>
    <t>Penyediaan Komponen Instalasi Listrik/Penerangan Bangunan Kantor</t>
  </si>
  <si>
    <t>Jumlah jenis komponen listrik yang disediakan</t>
  </si>
  <si>
    <t>2.12.01.2.06.04</t>
  </si>
  <si>
    <t>Penyediaan Bahan Logistik Kantor</t>
  </si>
  <si>
    <t>Jumlah jenis alat tulis kantor dan pelatan kebersihan kantor yang disediakan</t>
  </si>
  <si>
    <t>2.12.01.2.06.05</t>
  </si>
  <si>
    <t>Penyediaan Barang Cetakan dan Penggandaan</t>
  </si>
  <si>
    <t>Jumlah Jenis barang cetakan dan penggandaan yang disediakan</t>
  </si>
  <si>
    <t>2.12.01.2.06.09</t>
  </si>
  <si>
    <t>Penyelenggaraan Rapat Koordinasi dan Konsultasi SKPD</t>
  </si>
  <si>
    <t>Jumlah rapat koordinasi dan konsultasi yang di ikuti</t>
  </si>
  <si>
    <t>Jumlah makanan dan minuman rapat yang disediakan</t>
  </si>
  <si>
    <t>2.12.01.2.07</t>
  </si>
  <si>
    <t>Pengadaan Barang Milik Daerah Penunjang Urusan Pemerintah Daerah</t>
  </si>
  <si>
    <t>Persentase pemenuhan sarana dan prasarana aparatur</t>
  </si>
  <si>
    <t>2.12.01.2.07.06</t>
  </si>
  <si>
    <t>Pengadaan Peralatan dan Mesin Lainnya</t>
  </si>
  <si>
    <t>2.12.01.2.08</t>
  </si>
  <si>
    <t>Penyediaan Jasa Penunjang Urusan Pemerintahan Daerah</t>
  </si>
  <si>
    <t>Persentase capaian penyediaan jasa penunjang pemerintah daerah</t>
  </si>
  <si>
    <t>2.12.01.2.08.02</t>
  </si>
  <si>
    <t>Penyediaan Jasa Komunikasi, Sumber Daya Air dan Listrik</t>
  </si>
  <si>
    <t>Jumlah tagihan rekening  yang dibayarkan</t>
  </si>
  <si>
    <t>2.12.01.2.08.04</t>
  </si>
  <si>
    <t>Penyediaan Jasa Pelayanan Umum Kantor</t>
  </si>
  <si>
    <t>Jumlah tenaga harian lepas yang dibayarkan</t>
  </si>
  <si>
    <t>6 orang</t>
  </si>
  <si>
    <t>2.12.01.2.09</t>
  </si>
  <si>
    <t>Pemeliharaan Barang Milik Daerah Penunjang Urusan Pemerintahan Daerah</t>
  </si>
  <si>
    <t xml:space="preserve">Persentase capaian pemeliharaan barang milik daerah </t>
  </si>
  <si>
    <t>2.12.01.2.09.01</t>
  </si>
  <si>
    <t>Penyediaan Jasa Pemeliharaan, Biaya Pemeliharaan dan Pajak Kendaraan Perorangan dan Kendaraan Dinas Jabatan</t>
  </si>
  <si>
    <t>Jumlah kendaraan dinas yang dipelihara</t>
  </si>
  <si>
    <t>3 unit</t>
  </si>
  <si>
    <t xml:space="preserve">Penyediaan Jasa Pemeliharaan dan Mesin Lainnya </t>
  </si>
  <si>
    <t>2.12.01.2.09.09</t>
  </si>
  <si>
    <t>Pemeliharaan/Rehabilitasi Gedung Kantor dan Bangunan Lainnya</t>
  </si>
  <si>
    <t>Jumlah alat-alat kantor yang terpelihara</t>
  </si>
  <si>
    <t>Jumlah gedung kantor dan bangunan lainnya terpelihara</t>
  </si>
  <si>
    <t>2.12.02</t>
  </si>
  <si>
    <t>PROGRAM PENDAFTARAN PENDUDUK</t>
  </si>
  <si>
    <t>Persentase penduduk yang memiliki dokumen pendaftaran penduduk</t>
  </si>
  <si>
    <t>2.12.02.2.01</t>
  </si>
  <si>
    <t>Pelayanan Pendaftaran Penduduk</t>
  </si>
  <si>
    <t>2.12.02.2.01.02</t>
  </si>
  <si>
    <t>Pencatatan, Penatausahaan dan Penerbitan Dokumen atas Pendaftaran Penduduk</t>
  </si>
  <si>
    <t>Jumlah arsip yang didokumentasikan</t>
  </si>
  <si>
    <t>2.500 (arsip)</t>
  </si>
  <si>
    <t>2.12.02.2.01.04</t>
  </si>
  <si>
    <t>Peningkatan Pelayanan Pendaftaran Penduduk</t>
  </si>
  <si>
    <t>Jumlah kepemilikan dokumen pendaftaran kependudukan</t>
  </si>
  <si>
    <t>8.000 (dokumen)</t>
  </si>
  <si>
    <t>ok</t>
  </si>
  <si>
    <t>Jumlah dokumen adminduk online yang diterbitkan</t>
  </si>
  <si>
    <t>10.000 (dokumen)</t>
  </si>
  <si>
    <t>2.12.03</t>
  </si>
  <si>
    <t>PROGRAM PENCATATAN SIPIL</t>
  </si>
  <si>
    <t>Persentase penduduk yang memiliki dokumen Pencatatan Sipil</t>
  </si>
  <si>
    <t>2.12.03.2.01</t>
  </si>
  <si>
    <t>Pelayanan Pencatatan Sipil</t>
  </si>
  <si>
    <t>2.000 (akta)</t>
  </si>
  <si>
    <t>2.12.03.2.01.02</t>
  </si>
  <si>
    <t>Peningkatan dalam Pelayanan Pencatatan Sipil</t>
  </si>
  <si>
    <t>Jumlah kepemilikan akta pencatatan sipil</t>
  </si>
  <si>
    <t>2.12.04</t>
  </si>
  <si>
    <t>PROGRAM PENGELOLAAN INFORMASI ADMINISTRASI KEPENDUDUKAN</t>
  </si>
  <si>
    <t>5 (OPD)</t>
  </si>
  <si>
    <t>2.12.04.2.01</t>
  </si>
  <si>
    <t>Pengumpulan Data Kependudukan dan Pemanfaatan dan Penyajian Database Kependudukan</t>
  </si>
  <si>
    <t>2.12.04.2.01.02</t>
  </si>
  <si>
    <t>Kerjasama Pemanfaatan Data Kependudukan</t>
  </si>
  <si>
    <t>Jumlah validitas elemen data golongan darah penduduk</t>
  </si>
  <si>
    <t>Ok</t>
  </si>
  <si>
    <t>4.000 (orang)</t>
  </si>
  <si>
    <t>2.12.04.2.03</t>
  </si>
  <si>
    <t>Penyelenggaraan Pengelolaan Informasi Administrasi Kependudukan</t>
  </si>
  <si>
    <t>Jumlah penyelenggaraan informasi administrasi kependudukan</t>
  </si>
  <si>
    <t>2.12.04.2.03.03</t>
  </si>
  <si>
    <t xml:space="preserve">Fasilitasi terkait Pengelolaan Informasi Administrasi Kependudukan </t>
  </si>
  <si>
    <t>Lama waktu penyelenggaraan fasilitasi</t>
  </si>
  <si>
    <t>1 (tahun)</t>
  </si>
  <si>
    <t>2.12.04.2.03.04</t>
  </si>
  <si>
    <t>Penyelenggaraan Pemanfaatan Data Kependudukan</t>
  </si>
  <si>
    <t>Jumlah OPD yang memanfaatkan data kependudukan</t>
  </si>
  <si>
    <t>2.12.04.2.03.05</t>
  </si>
  <si>
    <t>Sosialisasi terkait Pengelolaan Informasi Administrasi Kependudukan</t>
  </si>
  <si>
    <t>Jumlah sosialisasi yang dilaksanakan</t>
  </si>
  <si>
    <t>2 (kali)</t>
  </si>
  <si>
    <t>2.12.04.2.03.07</t>
  </si>
  <si>
    <t>Komunikasi, Informasi dan Edukasi Kepada Pemangku Kepentingan dan Masyarakat</t>
  </si>
  <si>
    <t xml:space="preserve">Jumlah media untuk publikasi </t>
  </si>
  <si>
    <t>2.12.05</t>
  </si>
  <si>
    <t>PROGRAM PENGELOLAAN PROFIL KEPENDUDUKAN</t>
  </si>
  <si>
    <t>Persentase keakuratan data</t>
  </si>
  <si>
    <t>2.12.05.2.01</t>
  </si>
  <si>
    <t>Penyusunan Profil Kependudukan</t>
  </si>
  <si>
    <t>Jumlah dokumen profil kependudukan dan agregat kependudukan yang tersaji</t>
  </si>
  <si>
    <t>150 (buku)</t>
  </si>
  <si>
    <t>2.12.05.2.01.01</t>
  </si>
  <si>
    <t>Jumlah dokumen profil/agregat kependudukan</t>
  </si>
  <si>
    <t xml:space="preserve"> Padang Panjang,     16 Juli 2021</t>
  </si>
  <si>
    <t>Kepala Dinas Kependudukan dan Pencatatan Sipil</t>
  </si>
  <si>
    <t>Kota Padang Panjang</t>
  </si>
  <si>
    <t>Dra. MAINI, MM</t>
  </si>
  <si>
    <t>Pembina Utama Muda.NIP. 19640505 199003 2 007</t>
  </si>
  <si>
    <t>: 2.12.01.2.01 Perencanaan, Penganggaran, dan Evaluasi Kinerja Perangkat Daerah</t>
  </si>
  <si>
    <t>: Rp. 377.500,00 (tiga ratus tujuh puluh tujuh ribu lima ratus rupiah)</t>
  </si>
  <si>
    <t>Rp. 377.500,00</t>
  </si>
  <si>
    <t>: 2.12.01.2.02.06 Koordinasi dan Penyusunan Laporan Capaian Kinerja dan Ikhtisar Kinerja SKPD</t>
  </si>
  <si>
    <t>Jumlah Laporan Keuangan Capaian Kinerja yang Disusun</t>
  </si>
  <si>
    <t xml:space="preserve"> RKA-SKPD RINCIAN BELANJA</t>
  </si>
  <si>
    <t>2. URUSAN PEMERINTAHAN BIDANG ADMINISTRASI DAN PENCATATAN SIPIL</t>
  </si>
  <si>
    <t>: 2.12  URUSAN PEMERINTAHAN BIDANG ADMINISTRASI DAN PENCATATAN SIPIL</t>
  </si>
  <si>
    <t xml:space="preserve">: 2.12.02 PENDAFTARAN PENDUDUK </t>
  </si>
  <si>
    <t xml:space="preserve">: ......... </t>
  </si>
  <si>
    <t>: 2.12.02.2.01 PELAYANAN PENDAFTARAN PENDUDUK</t>
  </si>
  <si>
    <t>: DINAS KEPENDUDUKAN DAN PENCATATAN SIPIL KOTA PADANG PANJANG</t>
  </si>
  <si>
    <t>:  DINAS KEPENDUDUKAN DAN PENCATATAN SIPIL KOTA PADANG PANJANG</t>
  </si>
  <si>
    <t>Alokasi Tahun T-1</t>
  </si>
  <si>
    <t>: Rp…</t>
  </si>
  <si>
    <t xml:space="preserve">Alokasi Tahun T  </t>
  </si>
  <si>
    <t xml:space="preserve">: Rp... </t>
  </si>
  <si>
    <t>Alokasi Tahun T+1</t>
  </si>
  <si>
    <t xml:space="preserve">: Rp...  </t>
  </si>
  <si>
    <t>Persentase Penduduk Yang Memiliki Dokumen Kependudukan</t>
  </si>
  <si>
    <t>Jumlah Dana Yang Dibutuhkan</t>
  </si>
  <si>
    <t xml:space="preserve">                                             Rp. 130.780.000,00</t>
  </si>
  <si>
    <t>Jumlah Peserta Bimtek Peningkatan SDM Aparatur Pelayanan Administrasi Kependudukan</t>
  </si>
  <si>
    <t xml:space="preserve"> v</t>
  </si>
  <si>
    <t>Terlaksananya Bimtek Peningkatan SDM Aparatur Pelayanan Administrasi Kependudukan</t>
  </si>
  <si>
    <t>Semua Personil pada Dinas Kependudukan dan Pencatatan Sipil Kota Padang Panjang</t>
  </si>
  <si>
    <t>: 2.12.02.2.01.04 Peningkatan Pelayanan Pendaftaran Penduduk</t>
  </si>
  <si>
    <t>: APBD</t>
  </si>
  <si>
    <t>: Kota Padang Panjang</t>
  </si>
  <si>
    <t xml:space="preserve">: (Kuantitas, dengan satuan disamakan/sub kegiatan) </t>
  </si>
  <si>
    <t>: Januari s/d Desember 2023</t>
  </si>
  <si>
    <t xml:space="preserve">Keterangan   : </t>
  </si>
  <si>
    <t>Belanja Barang</t>
  </si>
  <si>
    <t>Balanja Bahan Habis Pakai</t>
  </si>
  <si>
    <t>Belanja Alat Tulis Kantor</t>
  </si>
  <si>
    <t>- kertas HVS 80 gr A4</t>
  </si>
  <si>
    <t>- kertas HVS 70 gr A4 F4</t>
  </si>
  <si>
    <t xml:space="preserve">- kertas HVS 70 gr  </t>
  </si>
  <si>
    <t>Pcs</t>
  </si>
  <si>
    <t>Map Kertas</t>
  </si>
  <si>
    <t>bh</t>
  </si>
  <si>
    <t>Belanja Alat/Bahan untuk Kegiatan  Kantor-Bahan Cetak</t>
  </si>
  <si>
    <t>- Cetak Blanko Kartu Identitas Anak (KIA)</t>
  </si>
  <si>
    <t xml:space="preserve">- Foto Copy F4 </t>
  </si>
  <si>
    <t>lb</t>
  </si>
  <si>
    <t>Belanja Alat/Bahan untuk Kegiatan  Kantor-Bahan Komputer</t>
  </si>
  <si>
    <t xml:space="preserve">- Anti Virus </t>
  </si>
  <si>
    <t xml:space="preserve"> - Catrige Canon 810 Hitam</t>
  </si>
  <si>
    <t>- Catrige Canon 811 Warna</t>
  </si>
  <si>
    <t>- Catrige Epson 289 Black</t>
  </si>
  <si>
    <t>- Catrige Toner HP Laserjet Pro MFP M125A</t>
  </si>
  <si>
    <t>Film (Fargo)</t>
  </si>
  <si>
    <t>Ribbon Evolis</t>
  </si>
  <si>
    <t>Tinta Canon 790 Hitam</t>
  </si>
  <si>
    <t>Tinta Canon 790 Warna</t>
  </si>
  <si>
    <t>Tinta Canon G1010</t>
  </si>
  <si>
    <t>Belanja Makanan dan Minuman Aktivitas Lapangan</t>
  </si>
  <si>
    <t xml:space="preserve">Makan Kegiatan </t>
  </si>
  <si>
    <t>Minum kegiatan</t>
  </si>
  <si>
    <t>Makan Minum Rapat</t>
  </si>
  <si>
    <t>Minum Rapat</t>
  </si>
  <si>
    <t>Belanja Perjalanan Dinas Luar Daerah</t>
  </si>
  <si>
    <t>PRA - RENCANA KERJA DAN ANGGARAN</t>
  </si>
  <si>
    <t>SATUAN KERJA PERANGKAT DAERAH</t>
  </si>
  <si>
    <t>Pemerintah Kota Padang Panjang Tahun Anggaran 2023</t>
  </si>
  <si>
    <t>Urusan Pemerintahan</t>
  </si>
  <si>
    <t>2 Urusan Pemerintahan Wajib Yang Tidak Berkaitan Dengan Pelayanan Dasar</t>
  </si>
  <si>
    <t>2.12 Urusan Pemerintahan Bidang Administrasi Kependudukan dan Pencatatan Sipil</t>
  </si>
  <si>
    <t>Program</t>
  </si>
  <si>
    <t>2.12.04 Program Pengelolaan Informasi Administrasi Kependudukan</t>
  </si>
  <si>
    <t>Sasaran Program</t>
  </si>
  <si>
    <t>Capaian Program</t>
  </si>
  <si>
    <t>Indikator</t>
  </si>
  <si>
    <t>2.12.04.2.03.03 Penyelenggaraan Pengelolaan Informasi Administrasi Kependudukan Provinsi</t>
  </si>
  <si>
    <t>2.12.04.2.03 Fasilitasi Terkait Pengelolaan Informasi Administrasi Kependudukan Provinsi</t>
  </si>
  <si>
    <t>2.12.0.00.0.00.01.0000 Dinas Kependudukan dan Pencatatan Sipil</t>
  </si>
  <si>
    <t>Unit</t>
  </si>
  <si>
    <t>Alokasi Tahun 2021</t>
  </si>
  <si>
    <t>Indikator &amp; Tolak Ukur Kinerja Belanja Langsung</t>
  </si>
  <si>
    <t>Tolok Ukur Kinerja</t>
  </si>
  <si>
    <t>Target Kinerja</t>
  </si>
  <si>
    <t>Masukan</t>
  </si>
  <si>
    <t>Jumlah Dana</t>
  </si>
  <si>
    <t>Keluaran</t>
  </si>
  <si>
    <t>Terselenggaranya Sistem Informasi Administrasi Kependudukan</t>
  </si>
  <si>
    <t>1 tahun</t>
  </si>
  <si>
    <t>Hasil</t>
  </si>
  <si>
    <t>Tersedianya Data Kependudukan yang valid dan up to date</t>
  </si>
  <si>
    <t>Kelompok Sasaran Kegiatan</t>
  </si>
  <si>
    <t>: Data Kependudukan Kota Padang Panjang</t>
  </si>
  <si>
    <t>Rincian Anggaran Belanja Kegiatan Satuan Kerja Perangkat Daerah</t>
  </si>
  <si>
    <t xml:space="preserve">2.12.04.1.02.01 Fasilitasi terkait Pengelolaan Informasi Administrasi Kependudukan </t>
  </si>
  <si>
    <t>Sumber Pendapatan</t>
  </si>
  <si>
    <t>Pendapatan Asli Daerah (PAD)</t>
  </si>
  <si>
    <t>Januari s.d Desember</t>
  </si>
  <si>
    <t>Keluaran Sub Kegaitan</t>
  </si>
  <si>
    <t>Persentase Penyelenggaraan SIAK</t>
  </si>
  <si>
    <t>KODE REKENING</t>
  </si>
  <si>
    <t>U R A I A N</t>
  </si>
  <si>
    <t>RINCIAN PERHITUNGAN</t>
  </si>
  <si>
    <t>JUMLAH</t>
  </si>
  <si>
    <t>Koefisien</t>
  </si>
  <si>
    <t>Satuan</t>
  </si>
  <si>
    <t>Harga Satuan</t>
  </si>
  <si>
    <t>PPN</t>
  </si>
  <si>
    <t>7 = (3x5)</t>
  </si>
  <si>
    <t>5</t>
  </si>
  <si>
    <t>BELANJA</t>
  </si>
  <si>
    <t>1</t>
  </si>
  <si>
    <t>Belanja Bahan Pakai Habis</t>
  </si>
  <si>
    <t>Belanja Bahan Alat untuk Kebutuhan Kantor- Kertas dan Cover</t>
  </si>
  <si>
    <t>Spesifikasi: Spesifikasi; F4</t>
  </si>
  <si>
    <t>Belanja Bahan Alat untuk Kebutuhan Kantor- Bahan Komputer</t>
  </si>
  <si>
    <t>Catridge Toner HP Laserjet Pro MFP M125A</t>
  </si>
  <si>
    <t xml:space="preserve">Flashdisk </t>
  </si>
  <si>
    <t>Spesifikasi: 4GB</t>
  </si>
  <si>
    <t>Belanja Makan Minum Rapat</t>
  </si>
  <si>
    <t>Belanja Pemeliharaan Komputer- Komputer Unit - Jaringan</t>
  </si>
  <si>
    <t xml:space="preserve">Pemeliharaan Infrastruktur TI (Server)
</t>
  </si>
  <si>
    <t>Belanja Pemeliharaan Komputer- Komputer Unit - Personal Komputer</t>
  </si>
  <si>
    <t xml:space="preserve">Biaya Pemeliharaan Personal Komputer/Notebook
</t>
  </si>
  <si>
    <t xml:space="preserve">unit/tahun </t>
  </si>
  <si>
    <t>Belanja Pemeliharaan Komputer- Komputer Unit - Peralatan Personal Komputer</t>
  </si>
  <si>
    <t xml:space="preserve">Biaya Pemeliharaan Printer
</t>
  </si>
  <si>
    <t>Padang Panjang,     Januari 2023</t>
  </si>
  <si>
    <t>Kepala Dinas</t>
  </si>
  <si>
    <t>NIP. 19640505 199003 2 007</t>
  </si>
  <si>
    <t>Keterangan</t>
  </si>
  <si>
    <t>Tanggal Pembahasan</t>
  </si>
  <si>
    <t>Catatan Hasil Pembahasan</t>
  </si>
  <si>
    <t>1.</t>
  </si>
  <si>
    <t>2.</t>
  </si>
  <si>
    <t>Tim Anggaran Pemerintah Daerah</t>
  </si>
  <si>
    <t>JABATAN</t>
  </si>
  <si>
    <t>2</t>
  </si>
  <si>
    <t>3</t>
  </si>
  <si>
    <t>Pemerintah Kota Padang Panjang Tahun Anggaran 2022</t>
  </si>
  <si>
    <t>2.12.04.1.02 Penyelenggaraan Pengelolaan Informasi Administrasi Kependudukan Provinsi</t>
  </si>
  <si>
    <t>2.12.0.00.0.00.01 Dinas Kependudukan dan Pencatatan Sipil</t>
  </si>
  <si>
    <t>Terlaksananya Sosialisasi Sistem Informasi Administrasi Kependudukan</t>
  </si>
  <si>
    <t>Meningkatnya pengetahuan aparatur tentang Sistem Informasi Administrasi Kependudukan</t>
  </si>
  <si>
    <t>: Aparatur Kelurahan dan Kecamatan Kota Padang Panjang</t>
  </si>
  <si>
    <t xml:space="preserve">2.12.04.1.02.02 Sosialisasi Terkait Pengelolaan Informasi Administrasi Kependudukan </t>
  </si>
  <si>
    <t>Jumlah Kepemilikan</t>
  </si>
  <si>
    <t>1800 Akta</t>
  </si>
  <si>
    <t>Belanja Alat/Bahan untuk Kegiatan Kantor- Alat Tulis Kantor</t>
  </si>
  <si>
    <t>Ballpoint 
 Spesifikasi: BPPT</t>
  </si>
  <si>
    <t>Block Note
 Spesifikasi: makan peserta/petugas/panitia</t>
  </si>
  <si>
    <t>Zipper bag
 Spesifikasi: Folio</t>
  </si>
  <si>
    <t>Belanja Alat/Bahan untuk Kegiatan Kantor- Belanja Cetak</t>
  </si>
  <si>
    <t>Digital printing spanduk
 Spesifikasi: harga per meter</t>
  </si>
  <si>
    <t xml:space="preserve">Fotocopi F4
 Spesifikasi: </t>
  </si>
  <si>
    <t xml:space="preserve">Makan Kegiatan 
 Spesifikasi: makan peserta </t>
  </si>
  <si>
    <t xml:space="preserve">Minum/snack Kegiatan 
 Spesifikasi: minum/snack peserta </t>
  </si>
  <si>
    <t>0058</t>
  </si>
  <si>
    <t xml:space="preserve">Belanja Makanan dan Minuman Aktivitas Lapangan </t>
  </si>
  <si>
    <t xml:space="preserve">Makan Kegiatan 
 Spesifikasi: makan peserta/petugas/panitia </t>
  </si>
  <si>
    <t>Minum/snack Kegiatan 
 Spesifikasi: minum/snack peserta/petugas/panitia</t>
  </si>
  <si>
    <t>0003</t>
  </si>
  <si>
    <t>Honorarium Narasumber atau Pembahas, Moderator, Pembawa Acara dan Panitia</t>
  </si>
  <si>
    <t>Honorarium Tenaga Pendukung Kegiatan
Spesifikasi: Pembawa Acara/ MC/ Pembaca Doa (Non PNS)</t>
  </si>
  <si>
    <t>Padang Panjang,     Januari 2021</t>
  </si>
  <si>
    <t>TAHUN ANGGARAN 2021</t>
  </si>
  <si>
    <t>: 2.12.03.      PENCATATAN SIPIL</t>
  </si>
  <si>
    <t>: 2.12.03.2.01</t>
  </si>
  <si>
    <t>: 2.12.03.2.01.02 PENINGKATAN DALAM PELAYANAN PENCATATAN SIPIL</t>
  </si>
  <si>
    <t xml:space="preserve">: x-xx.x-xx.x-xx.xx. …………………… </t>
  </si>
  <si>
    <t xml:space="preserve">: x-xx.x-xx.x-xx.xx.xx.  …………………… </t>
  </si>
  <si>
    <t>: Rp. 159.077.450,00 (seratus lima puluh sembilan juta tujuh puluh tujuh ribu empat ratus lima puluh rupiah)</t>
  </si>
  <si>
    <t>: Rp.</t>
  </si>
  <si>
    <t xml:space="preserve">: Rp... (terbilang) </t>
  </si>
  <si>
    <t>Persentase penduduk yang memiliki dokumen pencatatan sipil</t>
  </si>
  <si>
    <t>Terlaksananya pelayanan dokumen pencatatan sipil</t>
  </si>
  <si>
    <t>Kelompok Sasaran Kegiatan: Jumlah kepemilikan akta pencatatan sipil</t>
  </si>
  <si>
    <t>: 2.12.03.2.01.02  Peningkatan dalam pelayanan pencatatan sipil</t>
  </si>
  <si>
    <t>: APBD Kota Padang Panjang</t>
  </si>
  <si>
    <t xml:space="preserve">: Kota Padang Panjang </t>
  </si>
  <si>
    <t>: 2000 berkas</t>
  </si>
  <si>
    <t>Belanja Alat/ Bahan untuk kegiatan Kantor - Bahan Cetak</t>
  </si>
  <si>
    <t>Digital printing spanduk</t>
  </si>
  <si>
    <t>Fotocopi</t>
  </si>
  <si>
    <t>Jilid biasa</t>
  </si>
  <si>
    <t>Tinta Printer</t>
  </si>
  <si>
    <t>Belanja Makan dan Minum Rapat</t>
  </si>
  <si>
    <t>Minum/ Snek Rapat</t>
  </si>
  <si>
    <t>Belanja Makan dan Minum Aktivitas Lapangan</t>
  </si>
  <si>
    <t>Makan kegiatan</t>
  </si>
  <si>
    <t>Minum/ Snek Peserta/Petugas/Panitia</t>
  </si>
  <si>
    <t>Belanja Jasa Tenaga Administrasi</t>
  </si>
  <si>
    <t>Petugas Administrasi Pelayanan</t>
  </si>
  <si>
    <t>Tunjangan Hari Raya</t>
  </si>
  <si>
    <t>0055</t>
  </si>
  <si>
    <t>Belanja Jasa Iklan/ Reklame, Film dan Pemotretan</t>
  </si>
  <si>
    <t>Jasa Publikasi melalui media cetak/massa (berita)</t>
  </si>
  <si>
    <t>paket</t>
  </si>
  <si>
    <t>Publikasi melalui media elektronik</t>
  </si>
  <si>
    <t>Belanja Iuran Jaminan/ Asuransi</t>
  </si>
  <si>
    <t>Belanja Iuran Jaminan Kecelakaan Kerja bagi Non ASN</t>
  </si>
  <si>
    <t>orang/bulan</t>
  </si>
  <si>
    <t>Belanja Iuran Jaminan Kematian bagi Non ASN</t>
  </si>
  <si>
    <t>Iuran Jaminan Kematian Non PNS</t>
  </si>
  <si>
    <r>
      <t>(nama lengkap)</t>
    </r>
    <r>
      <rPr>
        <sz val="11"/>
        <color indexed="8"/>
        <rFont val="Bookman Old Style"/>
        <family val="1"/>
      </rPr>
      <t xml:space="preserve"> </t>
    </r>
  </si>
  <si>
    <t xml:space="preserve">  NIP. </t>
  </si>
  <si>
    <t>Jumlah peralatan dan mesin  yang disediakan</t>
  </si>
  <si>
    <t>99,98%</t>
  </si>
  <si>
    <t>PEMERINTAH KOTA POADANG PANJANG</t>
  </si>
  <si>
    <t>ORGANISASI PEMERINTAH DAERAH</t>
  </si>
  <si>
    <t xml:space="preserve">KOTA PADANG PANJANG </t>
  </si>
  <si>
    <t>: 2.12. Urusan Pemerintahan Wajib Yang Tidak Berkaitan Dengan Pelayanan Dasar</t>
  </si>
  <si>
    <t>Unit Organisasi</t>
  </si>
  <si>
    <t>: 2.12.0.00.0.00.01.0000 Dinas Kependudukan dan Pencatatan Sipil</t>
  </si>
  <si>
    <t>Sub Unit Organisasi</t>
  </si>
  <si>
    <t>: 2.12.0.00.0.00.01.0000Dinas Kependudukan dan Pencatatan Sipil</t>
  </si>
  <si>
    <t>: 2.12.04 Program Pengelolaan Informasi Administrasi Kependudukan</t>
  </si>
  <si>
    <t>: 2.12.04.2.01 Pengumpulan Data Kependudukan dan Pemanfaatan dan Penyajian Database Kependudukan</t>
  </si>
  <si>
    <t xml:space="preserve">: 2.12.04.2.01.02 Kerjasama Pemanfaatan Data Kependudukan </t>
  </si>
  <si>
    <t>: Pendapatan Asli Daerah</t>
  </si>
  <si>
    <t>Jumlah Tahun n-1</t>
  </si>
  <si>
    <t xml:space="preserve">: </t>
  </si>
  <si>
    <t>Jumlah Tahun n</t>
  </si>
  <si>
    <t>Jumlah Tahun n+1</t>
  </si>
  <si>
    <t>Jumlah Permintaan Pemanfataan Data oleh Lembaga /OPD/Instansi dalam satu tahun</t>
  </si>
  <si>
    <t>30 Permintaan Pemanfaatan</t>
  </si>
  <si>
    <t>Dana Yang Dibutuhkan</t>
  </si>
  <si>
    <t xml:space="preserve">Jumlah Validitas elemen data golongan darah </t>
  </si>
  <si>
    <t>2000 org</t>
  </si>
  <si>
    <t>Jumlah Data Kependudukan yang tersaji dalam satu tahun</t>
  </si>
  <si>
    <t>12 dokumen</t>
  </si>
  <si>
    <t>Kelp. Sasaran Kegiatan  : Penduduk Kota Padang Panjang dan OPD terkait.</t>
  </si>
  <si>
    <t>RINCIAN BELANJA SUB KEGIATAN</t>
  </si>
  <si>
    <t xml:space="preserve">U R A I A N </t>
  </si>
  <si>
    <t>Volume</t>
  </si>
  <si>
    <t>(Rp.)</t>
  </si>
  <si>
    <t>6 = (3x5)</t>
  </si>
  <si>
    <t>BELANJA DAERAH</t>
  </si>
  <si>
    <t>00</t>
  </si>
  <si>
    <t>24</t>
  </si>
  <si>
    <t>Belanja Alat/Bahan untuk Keg. Kantor-Alat Tulis Kantor</t>
  </si>
  <si>
    <t>Report File</t>
  </si>
  <si>
    <t>Data Bag</t>
  </si>
  <si>
    <t>26</t>
  </si>
  <si>
    <t>Belanja Alat/Bahan untuk Keg. Kantor-Bahan Cetak</t>
  </si>
  <si>
    <t xml:space="preserve">cuci cetak/lembar </t>
  </si>
  <si>
    <t>digital printing spanduk</t>
  </si>
  <si>
    <t xml:space="preserve">Fotocopy </t>
  </si>
  <si>
    <t>Jilid biasa/laporan</t>
  </si>
  <si>
    <t xml:space="preserve">X/Y Banner </t>
  </si>
  <si>
    <t>52</t>
  </si>
  <si>
    <t>Belanja makanan dan minuman</t>
  </si>
  <si>
    <t>Belanja makanan dan minuman rapat</t>
  </si>
  <si>
    <t xml:space="preserve">Biaya Makan Rapat </t>
  </si>
  <si>
    <t>Biaya Minum Rapat</t>
  </si>
  <si>
    <t>Padang Panjang,      februari 2023</t>
  </si>
  <si>
    <t>Dra. M A I N I, MM</t>
  </si>
  <si>
    <t xml:space="preserve">Cat. Hasil Pembahasan   </t>
  </si>
  <si>
    <t>Dst.</t>
  </si>
  <si>
    <t>Tim Angggaran Pemerintah Daerah</t>
  </si>
  <si>
    <t>Tanda tangan</t>
  </si>
  <si>
    <t xml:space="preserve">RENCANA KERJA DAN ANGGARAN </t>
  </si>
  <si>
    <t>TAHUN ANGGARAN 2012</t>
  </si>
  <si>
    <t>: 1.10. Urusan Wajib Pemerintahan Umum</t>
  </si>
  <si>
    <t>: 1.10.01. Kantor Kependudukan dan Catatan Sipil</t>
  </si>
  <si>
    <t>: 1.10.01.15  Program Penataan Administrasi  kependudukan</t>
  </si>
  <si>
    <t>: Pembangunan dan Pengoperasian SIAK secara Terpadu</t>
  </si>
  <si>
    <t>Lokasi Kegiatan</t>
  </si>
  <si>
    <t xml:space="preserve">: Dinas Kependudukan dan Catatan Sipil </t>
  </si>
  <si>
    <t>Terciptanya tertib Adm kependudukan dan Capil di Kota Padang Panjang</t>
  </si>
  <si>
    <t>Anggaran tersedia</t>
  </si>
  <si>
    <t>- Terlaksananya SIAK Terpadu</t>
  </si>
  <si>
    <t>16 kelurahan</t>
  </si>
  <si>
    <t>- pengarsipan Administrasi kependudukan masyarakat se Kota Padang Panjang</t>
  </si>
  <si>
    <t xml:space="preserve">13.000 KK  </t>
  </si>
  <si>
    <t xml:space="preserve">Tertatanya Administrasi dan database Kependudukan dan Capil </t>
  </si>
  <si>
    <t>di Kota Padang Panjang</t>
  </si>
  <si>
    <t>Masyarakat Kota Padang Panjang.</t>
  </si>
  <si>
    <t>RINCIAN ANGGARAN BELANJA LANGSUNG</t>
  </si>
  <si>
    <t>MENURUT PROGRAM DAN PER KEGIATAN SATUAN KERJA PERANGKAT DAERAH</t>
  </si>
  <si>
    <t>BELANJA LANGSUNG</t>
  </si>
  <si>
    <t>BELANJA PEGAWAI</t>
  </si>
  <si>
    <t>Honorarium PNS</t>
  </si>
  <si>
    <t>Honorarium/ Upah bulanan</t>
  </si>
  <si>
    <t>Kuasa Pengguna Anggaran</t>
  </si>
  <si>
    <t>ob</t>
  </si>
  <si>
    <t>Pejabat Pelaksana Teknis Kegiatan</t>
  </si>
  <si>
    <t>Tim Panitia Pengelola SIAK</t>
  </si>
  <si>
    <t xml:space="preserve">- Ketua 1 org </t>
  </si>
  <si>
    <t xml:space="preserve">- Sekretaris 1 org  </t>
  </si>
  <si>
    <t>- Anggota 6 org x 12 bln</t>
  </si>
  <si>
    <t>- Operator/register/Verifikator, 13 org x 12 bln</t>
  </si>
  <si>
    <t>- Biaya Ekstra Puding  pengelola SIAK, 21 org x 12 bln</t>
  </si>
  <si>
    <t>BELANJA BARANG DAN JASA</t>
  </si>
  <si>
    <t>Belanja cetak dan penggandaan</t>
  </si>
  <si>
    <t>- Biaya Foto copy formulir dan surat-surat)</t>
  </si>
  <si>
    <t>lbr</t>
  </si>
  <si>
    <t>- Lainnya</t>
  </si>
  <si>
    <t>kgt</t>
  </si>
  <si>
    <t>Biaya makan dan minum kegiatan</t>
  </si>
  <si>
    <t>Rapat evaluasi pengolahan SIAK,  21 org  x 10  kali</t>
  </si>
  <si>
    <t>JUMLAH BELANJA LANGSUNG</t>
  </si>
  <si>
    <t>Padang Panjang,        Agustus 2011</t>
  </si>
  <si>
    <t>Triwulan I</t>
  </si>
  <si>
    <t xml:space="preserve"> KEPALA DINAS KEPENDUDUKAN DAN</t>
  </si>
  <si>
    <t>Triwulan II</t>
  </si>
  <si>
    <t>PENCATATAN SIPIL</t>
  </si>
  <si>
    <t>Triwulan III</t>
  </si>
  <si>
    <t>Triwulan IV</t>
  </si>
  <si>
    <t>Drs. A  S  R  U  L</t>
  </si>
  <si>
    <t>NIP.195902271981031004</t>
  </si>
  <si>
    <t xml:space="preserve">       :</t>
  </si>
  <si>
    <t>Catatan Hasil Pembahasan   :</t>
  </si>
  <si>
    <t>: 1.10.15.12  Penataan Administrasi  kependudukan</t>
  </si>
  <si>
    <t>: Pemantapan Tenaga operator  tentang jaringan dan program SIAK</t>
  </si>
  <si>
    <t>Terciptanya Tertib Administrasi Kependudukan dan Catatan Sipil</t>
  </si>
  <si>
    <t>Tersedianya operator/calon operator SIAK yang terlatih</t>
  </si>
  <si>
    <t>Meningkatnya pengetahuan aparatur dalam penyelenggaraan SIAK</t>
  </si>
  <si>
    <t>Aparat Penyelenggara Administrasi Kependudukan</t>
  </si>
  <si>
    <t xml:space="preserve">Honorarium Panitia Pelaksana Kegiatan </t>
  </si>
  <si>
    <t>Pajabat Pelaksana Teknis Kegiatan</t>
  </si>
  <si>
    <t>Panitia Pelaksana Kegiatan</t>
  </si>
  <si>
    <t xml:space="preserve">Ketua  </t>
  </si>
  <si>
    <t>org</t>
  </si>
  <si>
    <t>Wakil Ketua</t>
  </si>
  <si>
    <t xml:space="preserve">Sekretaris  </t>
  </si>
  <si>
    <t xml:space="preserve">Anggota </t>
  </si>
  <si>
    <t xml:space="preserve">Operator </t>
  </si>
  <si>
    <t>Honorarium Tenaga Ahli/Instruktur/Narasumber PNS</t>
  </si>
  <si>
    <t>Honorarium Narasumber dalam Kota</t>
  </si>
  <si>
    <t>jpl</t>
  </si>
  <si>
    <t>Penggantian Makalah Narasumber dalam Kota</t>
  </si>
  <si>
    <t>mkl</t>
  </si>
  <si>
    <t>Honorarium Narasumber Pusat</t>
  </si>
  <si>
    <t>Pengamat Perkulihan/pendamping</t>
  </si>
  <si>
    <t>jpkl</t>
  </si>
  <si>
    <t>Penggantian Makalah Narasumber Pusat</t>
  </si>
  <si>
    <t>Uang saku peserta diklat, 12 org x 3 hr</t>
  </si>
  <si>
    <t>Pembaca do'a</t>
  </si>
  <si>
    <t>Pembawa acara</t>
  </si>
  <si>
    <t xml:space="preserve">Honorarium/pengganti transpor PNS </t>
  </si>
  <si>
    <t>Transpor intruktur pusat, 2 org  PP</t>
  </si>
  <si>
    <t>oh</t>
  </si>
  <si>
    <t>Transpor intruktur Dalam kota</t>
  </si>
  <si>
    <t>Transportasi pengamat perkuliahan</t>
  </si>
  <si>
    <t>Biaya akomodasi Instruktur Pusat</t>
  </si>
  <si>
    <t>Kertas HVS</t>
  </si>
  <si>
    <t>Tinta refill</t>
  </si>
  <si>
    <t>kt</t>
  </si>
  <si>
    <t>Spidol Whiteboard</t>
  </si>
  <si>
    <t>Note book</t>
  </si>
  <si>
    <t>Boilpoin</t>
  </si>
  <si>
    <t>Amplop putih kecil viva</t>
  </si>
  <si>
    <t>ktk</t>
  </si>
  <si>
    <t>Rol Besi</t>
  </si>
  <si>
    <t>Belanja Dokumentasi/Adm. Tender</t>
  </si>
  <si>
    <t>cuci cetak film</t>
  </si>
  <si>
    <t>Belanja Dekorasi</t>
  </si>
  <si>
    <t>spanduk</t>
  </si>
  <si>
    <t xml:space="preserve">Belanja cetak  </t>
  </si>
  <si>
    <t>Biaya Jilid laporan 5 buku</t>
  </si>
  <si>
    <t>bk</t>
  </si>
  <si>
    <t>Cetak sertfikat</t>
  </si>
  <si>
    <t>Penulisan sertifikat</t>
  </si>
  <si>
    <t>Belanja Penggandaan</t>
  </si>
  <si>
    <t>Fotokopi Surat-surat</t>
  </si>
  <si>
    <t>Fotokopi Makalah</t>
  </si>
  <si>
    <t>Biaya makan dan minum</t>
  </si>
  <si>
    <t>Makan peserta pelatihan dan panitia 23 org x3 hr</t>
  </si>
  <si>
    <t>Snech peserta pelatihan dan panitia 23 org x 3 hr x 2 kl</t>
  </si>
  <si>
    <t>Makan minum rapat  persiapan, 2 kl x11 org</t>
  </si>
  <si>
    <t>: Sosialisasi pemantapan penerapan e-KTP Berbasis NIK Nasional (lanjutan)</t>
  </si>
  <si>
    <t>Terlaksananya sosialisasi KTP Elektronik</t>
  </si>
  <si>
    <t>Meningkatnya pemahaman aparatur tentang KTP elektronik berbasis NIK Nasional</t>
  </si>
  <si>
    <t>Aparat Kelurahan dan Ketua RT se Kota Padang Panjang</t>
  </si>
  <si>
    <t>PPTK</t>
  </si>
  <si>
    <t>Moderator</t>
  </si>
  <si>
    <t>Uang saku peserta sosialisasi dr PNS 18 x 2 hr</t>
  </si>
  <si>
    <t>Transpor intruktur Dalam kota 4 hr x 3 org</t>
  </si>
  <si>
    <t>Transportasi moderator 2 org x 2 hr</t>
  </si>
  <si>
    <t>Honorarium Non PNS</t>
  </si>
  <si>
    <t xml:space="preserve">Honorarium/pengganti transpor Non PNS </t>
  </si>
  <si>
    <t>Uang saku peserta sosialisasi dr Non PNS 215 x 2 hr</t>
  </si>
  <si>
    <t>Belanja Dokumentasi</t>
  </si>
  <si>
    <t>Belanja Sewa rumah/gedung/gudang/parkir/tanah</t>
  </si>
  <si>
    <t>Belanja sewa gedung/kantor/tempat</t>
  </si>
  <si>
    <t>Gedung pertemuan milik non pemerintah</t>
  </si>
  <si>
    <t>hr</t>
  </si>
  <si>
    <t>Makan peserta sosialisasi 233 org x2 hr</t>
  </si>
  <si>
    <t>Snech peserta sosialisasi  233 org x 2hr x 2 kl</t>
  </si>
  <si>
    <t>Makan minum persiapan sosialisasi 2 kl x14 org</t>
  </si>
  <si>
    <t>Makan panitia sosialisasi 14 org x 4 hr</t>
  </si>
  <si>
    <t>Sneck panitia sosialisasi  14 org x 4hr x 2 kl</t>
  </si>
  <si>
    <t>: 2.12.05 Program Pengelolaan Profil Kependudukan</t>
  </si>
  <si>
    <t>: 2.12.05.2.01 Penyusunan Profil Kependudukan</t>
  </si>
  <si>
    <t>: 2.12.05.2.01.01 Penyediaan Data Kependudukan Kab/Kota</t>
  </si>
  <si>
    <t>Persentase Keakuratan Data</t>
  </si>
  <si>
    <t xml:space="preserve">Jumlah Dokumen Profil / Aggregat Kependudukan </t>
  </si>
  <si>
    <t>150 buku</t>
  </si>
  <si>
    <t>Jumlah Dokumen Profil / Aggregat Kependudukan yang tersaji</t>
  </si>
  <si>
    <t>Zipper Bag</t>
  </si>
  <si>
    <t>25</t>
  </si>
  <si>
    <r>
      <t xml:space="preserve">Belanja Alat/Bahan untuk Keg. Kantor- </t>
    </r>
    <r>
      <rPr>
        <sz val="11"/>
        <rFont val="Rockwell"/>
        <family val="1"/>
      </rPr>
      <t>Kertas dan Cover</t>
    </r>
  </si>
  <si>
    <t>Kertas HVS A4</t>
  </si>
  <si>
    <t>Kertas HVS F$</t>
  </si>
  <si>
    <t>Stick Note</t>
  </si>
  <si>
    <t>bungkus</t>
  </si>
  <si>
    <t>Cetak Buku Aggregat</t>
  </si>
  <si>
    <t>Cetak Buku Profil Perkembangan Kependudukan</t>
  </si>
  <si>
    <t>Digital Printing</t>
  </si>
  <si>
    <t>cetak foto</t>
  </si>
  <si>
    <t>Fotocopy</t>
  </si>
  <si>
    <t xml:space="preserve">Jilid biasa/laporan </t>
  </si>
  <si>
    <t>X/Y banner</t>
  </si>
  <si>
    <t>Padang Panjang,      Februari 2022</t>
  </si>
  <si>
    <t>Tiket Pesawat Luar Daerah</t>
  </si>
  <si>
    <t>o/pp</t>
  </si>
  <si>
    <t>Halaman 1</t>
  </si>
  <si>
    <t>: 2.12.04.2.03 Penyelenggaraan Pengelolaan Informasi Kependudukan</t>
  </si>
  <si>
    <t>: 1.20.06.01. Dinas Kependudukan dan Pencatatan Sipil</t>
  </si>
  <si>
    <t>: Rp 30.625.000,-</t>
  </si>
  <si>
    <t xml:space="preserve">: Rp </t>
  </si>
  <si>
    <t xml:space="preserve"> Meningkatnya keakuratan data kependudukan</t>
  </si>
  <si>
    <t xml:space="preserve"> Jumlah dana</t>
  </si>
  <si>
    <t>Kelompok Sasaran Kegiatan: OPD dilingkungan Pemerintah Kota Padang Panjang Kota Padang Panjang</t>
  </si>
  <si>
    <t>: 2.12.04.2.03.04 Penyelenggaraan Pemanfaatan Data Kependudukan</t>
  </si>
  <si>
    <t>: Provinsi Sumatera Barat, Kota Padang Panjang</t>
  </si>
  <si>
    <t>Optimalisasi pemanfaatan data kependudukan oleh OPD dilingkungan Pemerintah Kota Padang Panjang</t>
  </si>
  <si>
    <t>23 OPD</t>
  </si>
  <si>
    <t>: Mulai Februari  Sampai Desember 2023</t>
  </si>
  <si>
    <t xml:space="preserve">x </t>
  </si>
  <si>
    <t xml:space="preserve">xx </t>
  </si>
  <si>
    <t xml:space="preserve">    Kertas HVS F4</t>
  </si>
  <si>
    <t xml:space="preserve">    Kertas HVS A4</t>
  </si>
  <si>
    <t>Belanja Cetak dan Penggandaan</t>
  </si>
  <si>
    <t xml:space="preserve">    Fotocopy</t>
  </si>
  <si>
    <t>Belanja Makanan dan Minuman</t>
  </si>
  <si>
    <t xml:space="preserve">    Honorarium Narasumber / instruktur / penceramah kegiatan Pendidikan dan Pelatihan PNS (eselon II/III/IV kab/kota eselon IV instansi vertikal, Pemprov dan jabatan yang disetarakan serta pakar/ahli non PNS</t>
  </si>
  <si>
    <t xml:space="preserve">   Moderator</t>
  </si>
  <si>
    <t>orang</t>
  </si>
  <si>
    <t xml:space="preserve">    Honorarium Tenaga Pendukung Kegiatan (MC,Pembaca do'a)</t>
  </si>
  <si>
    <t>Penginapan Luar Daerah, Eselon III</t>
  </si>
  <si>
    <t>Penginapan Luar Daerah, Eselon IV</t>
  </si>
  <si>
    <t>BBM untuk Perjalan Dinas Dalam Negeri</t>
  </si>
  <si>
    <t>UH Dalam Daerah, Eselon III</t>
  </si>
  <si>
    <t>UH Dalam Daerah, Eselon IV</t>
  </si>
  <si>
    <t>UH Dalam Daerah, Staf Non PNS</t>
  </si>
  <si>
    <t xml:space="preserve">   Biaya Paket Full Board</t>
  </si>
  <si>
    <t xml:space="preserve">   Uang Harian Dalam Daerah</t>
  </si>
  <si>
    <t>Eselon II</t>
  </si>
  <si>
    <t>Eselon III</t>
  </si>
  <si>
    <t>Eselon IV/ yang disetarakan</t>
  </si>
  <si>
    <t>Staf Gol. II</t>
  </si>
  <si>
    <t>THL</t>
  </si>
  <si>
    <t>Perjalanan Dinas</t>
  </si>
  <si>
    <t>Dalam Daerah</t>
  </si>
  <si>
    <t xml:space="preserve">   BBM Pertalite</t>
  </si>
  <si>
    <t xml:space="preserve">   Uang Harian Eselon II : </t>
  </si>
  <si>
    <t xml:space="preserve">   Uang Representasi</t>
  </si>
  <si>
    <t xml:space="preserve">   Uang Harian Eselon III</t>
  </si>
  <si>
    <t xml:space="preserve">   Uang Harian Eselon IV</t>
  </si>
  <si>
    <t xml:space="preserve">   Uang Harian Staf Golongan II</t>
  </si>
  <si>
    <t xml:space="preserve">   Uang Harian THL</t>
  </si>
  <si>
    <t>Luar Daerah</t>
  </si>
  <si>
    <t xml:space="preserve">   Penginapan Eselon II</t>
  </si>
  <si>
    <t xml:space="preserve">   Penginapan Eselon III</t>
  </si>
  <si>
    <t xml:space="preserve">   Penginapan Eselon IV</t>
  </si>
  <si>
    <t xml:space="preserve">   Penginapan Staf Golongan II</t>
  </si>
  <si>
    <t xml:space="preserve">   PenginapanTHL</t>
  </si>
  <si>
    <t xml:space="preserve">   Tiket Pesawat </t>
  </si>
  <si>
    <t>pp</t>
  </si>
  <si>
    <t xml:space="preserve">   Transport Lokal</t>
  </si>
  <si>
    <t xml:space="preserve">   Uang Harian</t>
  </si>
  <si>
    <t xml:space="preserve">Jumlah Anggaran Kegiatan </t>
  </si>
  <si>
    <t>Kendaraan</t>
  </si>
  <si>
    <t>BBM</t>
  </si>
  <si>
    <t>Padang Panjang, 23 Februari 2022</t>
  </si>
  <si>
    <t>Radio</t>
  </si>
  <si>
    <t xml:space="preserve">Kepala Dinas Kependudukan dan Pencatatan Sipil </t>
  </si>
  <si>
    <t>SMS</t>
  </si>
  <si>
    <t xml:space="preserve">  NIP. 19640505 199003 2 007</t>
  </si>
  <si>
    <t>: Rp 124.190.800</t>
  </si>
  <si>
    <t>Kelompok Sasaran Kegiatan: Masyarakat di lingkungan Kota Padang Panjang</t>
  </si>
  <si>
    <t>: 2.12.04.2.03.7 Komunikasi, Informasi dan Edukasi kepada Pemangku Kepentingan dan Masyarakat</t>
  </si>
  <si>
    <t>Publikasi informasi kepada masyarakat</t>
  </si>
  <si>
    <t>9 media</t>
  </si>
  <si>
    <t>: Mulai Januari  Sampai Desember 2023</t>
  </si>
  <si>
    <t xml:space="preserve">    Roll banner 180x 80 </t>
  </si>
  <si>
    <t xml:space="preserve">    Cetak leaflet/brosur</t>
  </si>
  <si>
    <t xml:space="preserve">    Cetak Buletin</t>
  </si>
  <si>
    <t xml:space="preserve">    Digital Printing</t>
  </si>
  <si>
    <t>Belanja Alat/Bahan untuk kegiatan kantor - suvenir/cendera mata</t>
  </si>
  <si>
    <t>Souvenir</t>
  </si>
  <si>
    <t xml:space="preserve">   Belanja makanan (6 rapat x 30 orang) </t>
  </si>
  <si>
    <t xml:space="preserve">   Belanja minuman (6 rapat x 30 orang)</t>
  </si>
  <si>
    <t xml:space="preserve">     Pengelola Media Sosial/Website</t>
  </si>
  <si>
    <t xml:space="preserve">     Petugas Administrasi Sekretariat/Bidang/Program/Kegiatan</t>
  </si>
  <si>
    <t xml:space="preserve">     Tunjangan Hari Raya</t>
  </si>
  <si>
    <t>Honorarium Narasumber atau Pembahas, Pembawa Acara dan Panitia</t>
  </si>
  <si>
    <t xml:space="preserve">   Honorarium Narasumber Walikota</t>
  </si>
  <si>
    <t>Belanja Jasa Iklan/Reklame, Film dan Pemotretan</t>
  </si>
  <si>
    <t xml:space="preserve">    Jasa publikasi melalui media cetak/massa (iklan)</t>
  </si>
  <si>
    <t>kali</t>
  </si>
  <si>
    <t xml:space="preserve">    Jasa Publikasi Melalui Media Radio</t>
  </si>
  <si>
    <t xml:space="preserve">    Jasa Publikasi Melalui Portal Berita</t>
  </si>
  <si>
    <t xml:space="preserve">    Jasa Publikasi Penulisan Artikel Website</t>
  </si>
  <si>
    <t xml:space="preserve">    Iuran Jaminan Kecelakaan Kerja Bagi Non ASN</t>
  </si>
  <si>
    <t xml:space="preserve">    Iuran Jaminan Kematian Bagi Non ASN</t>
  </si>
  <si>
    <t>Padang Panjang, 9 Maret 2021</t>
  </si>
  <si>
    <t>- Map Ukuran Folio</t>
  </si>
  <si>
    <t>Ribbon (Fargo)</t>
  </si>
  <si>
    <t xml:space="preserve">   Belanja makanan (23 OPD x 2 rapat x 5 orang) </t>
  </si>
  <si>
    <t xml:space="preserve">   Belanja minuman (23 OPD x 2 rapat x 5 orang) </t>
  </si>
  <si>
    <t>Prakiraan Maju Rencana Tahun 2024</t>
  </si>
  <si>
    <t>Persentase penduduk yang terlayani terhadap dokumen pendaftaran penduduk</t>
  </si>
  <si>
    <t>Persentase layanan terhadap penduduk yang belum mendapatkan layanan dokumen akte pencatatan sipil</t>
  </si>
  <si>
    <t>Jumlah pengelolaan informasi administrasi</t>
  </si>
  <si>
    <t>Jumlah elemen data yang di kumpulkan</t>
  </si>
  <si>
    <t>2 dokumen</t>
  </si>
  <si>
    <t>Pengadaan Almari Arsip ,Printer dan slinger</t>
  </si>
  <si>
    <t>9 (media)</t>
  </si>
  <si>
    <t>: 2.12.03.2.01.02 PENDOKUMENTASIAN DOKUMEN KEPENDUDUKAN DAN PENCATATAN SIPIL</t>
  </si>
  <si>
    <t xml:space="preserve">: Rp. </t>
  </si>
  <si>
    <t>Persentase dokumen pencatatan sipil tersimpan dengan baik</t>
  </si>
  <si>
    <t>Bok File Plastik</t>
  </si>
  <si>
    <t>Hand sanitizer</t>
  </si>
  <si>
    <t>Map Plastik</t>
  </si>
  <si>
    <t>Kapur Barus</t>
  </si>
  <si>
    <t>Masker</t>
  </si>
  <si>
    <t>Sarung Tangan kain</t>
  </si>
  <si>
    <t>pasang</t>
  </si>
  <si>
    <t>Pisau Cutter</t>
  </si>
  <si>
    <t>Anak Pisau Cutter</t>
  </si>
  <si>
    <t>Lem Cair Besar</t>
  </si>
  <si>
    <t>Pencabut Klep</t>
  </si>
  <si>
    <t>Hecter No.10</t>
  </si>
  <si>
    <t>Isi Hecter No.10</t>
  </si>
  <si>
    <t>Bok</t>
  </si>
  <si>
    <t>Gunting</t>
  </si>
  <si>
    <t>Binder klip No 105</t>
  </si>
  <si>
    <t>Binder klip No 107</t>
  </si>
  <si>
    <t>Pulpen Merah</t>
  </si>
  <si>
    <t>Tissue</t>
  </si>
  <si>
    <t>Tissue Basah</t>
  </si>
  <si>
    <t>Spidol Permanen</t>
  </si>
  <si>
    <t>1 (data)</t>
  </si>
  <si>
    <t>2 (dokumen)</t>
  </si>
  <si>
    <t xml:space="preserve"> Padang Panjang, 8 Maret 2022</t>
  </si>
  <si>
    <t>: Pencatatan, Penatausahaan dan Penerbitan Dokumen atas Pendaftaran Penduduk</t>
  </si>
  <si>
    <t>Penyediaan Data Kependudukan Kab/Kota</t>
  </si>
  <si>
    <t>Rencana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</si>
</sst>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Rp&quot;* #,##0_-;\-&quot;Rp&quot;* #,##0_-;_-&quot;Rp&quot;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_);_(* \(#,##0\);_(* &quot;-&quot;??_);_(@_)"/>
    <numFmt numFmtId="168" formatCode="_(&quot;Rp&quot;* #,##0.00_);_(&quot;Rp&quot;* \(#,##0.00\);_(&quot;Rp&quot;* &quot;-&quot;??_);_(@_)"/>
    <numFmt numFmtId="169" formatCode="_(&quot;Rp&quot;* #,##0_);_(&quot;Rp&quot;* \(#,##0\);_(&quot;Rp&quot;* &quot;-&quot;_);_(@_)"/>
  </numFmts>
  <fonts count="52" x14ac:knownFonts="1">
    <font>
      <sz val="11"/>
      <color theme="1"/>
      <name val="Calibri"/>
      <family val="2"/>
      <charset val="1"/>
      <scheme val="minor"/>
    </font>
    <font>
      <sz val="12"/>
      <color indexed="8"/>
      <name val="Bookman Old Style"/>
      <family val="1"/>
    </font>
    <font>
      <sz val="11"/>
      <color indexed="8"/>
      <name val="Bookman Old Style"/>
      <family val="1"/>
    </font>
    <font>
      <sz val="11"/>
      <color indexed="10"/>
      <name val="Bookman Old Style"/>
      <family val="1"/>
    </font>
    <font>
      <sz val="11"/>
      <color theme="1"/>
      <name val="Calibri"/>
      <family val="2"/>
      <charset val="1"/>
      <scheme val="minor"/>
    </font>
    <font>
      <sz val="12"/>
      <color rgb="FF000000"/>
      <name val="Bookman Old Style"/>
      <family val="1"/>
    </font>
    <font>
      <vertAlign val="superscript"/>
      <sz val="12"/>
      <color rgb="FF000000"/>
      <name val="Bookman Old Style"/>
      <family val="1"/>
    </font>
    <font>
      <sz val="10"/>
      <color theme="1"/>
      <name val="Calibri"/>
      <family val="2"/>
      <scheme val="minor"/>
    </font>
    <font>
      <sz val="2"/>
      <color rgb="FF000000"/>
      <name val="Bookman Old Style"/>
      <family val="1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  <font>
      <u/>
      <sz val="11"/>
      <color rgb="FF000000"/>
      <name val="Bookman Old Style"/>
      <family val="1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Baskerville Old Face"/>
      <family val="1"/>
    </font>
    <font>
      <b/>
      <sz val="11"/>
      <color theme="5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Calibri"/>
      <family val="2"/>
      <charset val="1"/>
      <scheme val="minor"/>
    </font>
    <font>
      <sz val="10"/>
      <name val="Arial"/>
      <family val="2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name val="Bookman Old Style"/>
      <family val="1"/>
    </font>
    <font>
      <b/>
      <sz val="8"/>
      <name val="Bookman Old Style"/>
      <family val="1"/>
    </font>
    <font>
      <sz val="11"/>
      <name val="Bookman Old Style"/>
      <family val="1"/>
    </font>
    <font>
      <b/>
      <sz val="11"/>
      <color indexed="8"/>
      <name val="Bookman Old Style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name val="Calibri Light"/>
      <family val="1"/>
      <scheme val="major"/>
    </font>
    <font>
      <b/>
      <sz val="18"/>
      <name val="Calibri Light"/>
      <family val="1"/>
      <scheme val="major"/>
    </font>
    <font>
      <sz val="16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2"/>
      <color indexed="53"/>
      <name val="Calibri Light"/>
      <family val="1"/>
      <scheme val="major"/>
    </font>
    <font>
      <b/>
      <sz val="12"/>
      <name val="Calibri Light"/>
      <family val="1"/>
      <scheme val="major"/>
    </font>
    <font>
      <i/>
      <sz val="12"/>
      <name val="Calibri Light"/>
      <family val="1"/>
      <scheme val="major"/>
    </font>
    <font>
      <u/>
      <sz val="12"/>
      <name val="Calibri Light"/>
      <family val="1"/>
      <scheme val="major"/>
    </font>
    <font>
      <b/>
      <u/>
      <sz val="12"/>
      <name val="Calibri Light"/>
      <family val="1"/>
      <scheme val="major"/>
    </font>
    <font>
      <b/>
      <sz val="20"/>
      <name val="Calibri Light"/>
      <family val="1"/>
      <scheme val="maj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name val="Rockwell"/>
      <family val="1"/>
    </font>
    <font>
      <b/>
      <sz val="11"/>
      <name val="Rockwell"/>
      <family val="1"/>
    </font>
    <font>
      <sz val="12"/>
      <name val="Cambria"/>
      <family val="1"/>
    </font>
    <font>
      <b/>
      <u/>
      <sz val="11"/>
      <name val="Rockwell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1"/>
      <color rgb="FFFF0000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AEAAAA"/>
      </bottom>
      <diagonal/>
    </border>
    <border>
      <left/>
      <right/>
      <top style="medium">
        <color rgb="FF000000"/>
      </top>
      <bottom style="medium">
        <color rgb="FFAEAAAA"/>
      </bottom>
      <diagonal/>
    </border>
    <border>
      <left/>
      <right style="thick">
        <color rgb="FF000000"/>
      </right>
      <top style="medium">
        <color rgb="FF000000"/>
      </top>
      <bottom style="medium">
        <color rgb="FFAEAAAA"/>
      </bottom>
      <diagonal/>
    </border>
    <border>
      <left style="thick">
        <color rgb="FF000000"/>
      </left>
      <right/>
      <top style="medium">
        <color rgb="FFAEAAAA"/>
      </top>
      <bottom style="medium">
        <color rgb="FF000000"/>
      </bottom>
      <diagonal/>
    </border>
    <border>
      <left/>
      <right/>
      <top style="medium">
        <color rgb="FFAEAAAA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/>
      <bottom style="medium">
        <color rgb="FFAEAAAA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n">
        <color rgb="FF000000"/>
      </bottom>
      <diagonal/>
    </border>
    <border>
      <left/>
      <right style="medium">
        <color rgb="FF000000"/>
      </right>
      <top style="thick">
        <color indexed="64"/>
      </top>
      <bottom style="thin">
        <color rgb="FF000000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thick">
        <color rgb="FF000000"/>
      </left>
      <right/>
      <top style="thick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rgb="FF000000"/>
      </top>
      <bottom style="thick">
        <color indexed="64"/>
      </bottom>
      <diagonal/>
    </border>
    <border>
      <left/>
      <right/>
      <top style="medium">
        <color rgb="FF000000"/>
      </top>
      <bottom style="thick">
        <color indexed="64"/>
      </bottom>
      <diagonal/>
    </border>
    <border>
      <left/>
      <right style="thick">
        <color rgb="FF000000"/>
      </right>
      <top style="medium">
        <color rgb="FF000000"/>
      </top>
      <bottom style="thick">
        <color indexed="64"/>
      </bottom>
      <diagonal/>
    </border>
    <border>
      <left style="thick">
        <color rgb="FF000000"/>
      </left>
      <right/>
      <top style="medium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indexed="64"/>
      </left>
      <right/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rgb="FF000000"/>
      </top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indexed="64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rgb="FF000000"/>
      </top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/>
      <diagonal/>
    </border>
    <border>
      <left/>
      <right style="thick">
        <color indexed="64"/>
      </right>
      <top style="medium">
        <color rgb="FF000000"/>
      </top>
      <bottom/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indexed="64"/>
      </top>
      <bottom style="medium">
        <color rgb="FF000000"/>
      </bottom>
      <diagonal/>
    </border>
    <border>
      <left style="thick">
        <color rgb="FF000000"/>
      </left>
      <right/>
      <top style="thick">
        <color indexed="64"/>
      </top>
      <bottom style="medium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ck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rgb="FF000000"/>
      </top>
      <bottom style="medium">
        <color auto="1"/>
      </bottom>
      <diagonal/>
    </border>
    <border>
      <left/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AEAAAA"/>
      </bottom>
      <diagonal/>
    </border>
    <border>
      <left style="medium">
        <color rgb="FF000000"/>
      </left>
      <right/>
      <top style="medium">
        <color rgb="FF000000"/>
      </top>
      <bottom style="medium">
        <color rgb="FFAEAAAA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4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7" fillId="0" borderId="0"/>
    <xf numFmtId="0" fontId="38" fillId="0" borderId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7" fillId="0" borderId="0"/>
  </cellStyleXfs>
  <cellXfs count="2050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indent="5"/>
    </xf>
    <xf numFmtId="0" fontId="9" fillId="0" borderId="12" xfId="0" applyFont="1" applyBorder="1" applyAlignment="1">
      <alignment horizontal="left" vertical="center" wrapText="1" indent="5"/>
    </xf>
    <xf numFmtId="0" fontId="5" fillId="0" borderId="0" xfId="0" applyFont="1" applyAlignment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1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 wrapText="1" indent="1"/>
    </xf>
    <xf numFmtId="0" fontId="9" fillId="0" borderId="3" xfId="0" quotePrefix="1" applyFont="1" applyBorder="1" applyAlignment="1">
      <alignment horizontal="justify" vertical="center" wrapText="1"/>
    </xf>
    <xf numFmtId="0" fontId="9" fillId="0" borderId="43" xfId="0" applyFont="1" applyBorder="1" applyAlignment="1">
      <alignment horizontal="center" vertical="center" wrapText="1"/>
    </xf>
    <xf numFmtId="164" fontId="9" fillId="0" borderId="43" xfId="1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 indent="1"/>
    </xf>
    <xf numFmtId="0" fontId="9" fillId="0" borderId="46" xfId="0" quotePrefix="1" applyFont="1" applyBorder="1" applyAlignment="1">
      <alignment horizontal="left" vertical="center" wrapText="1" indent="1"/>
    </xf>
    <xf numFmtId="0" fontId="9" fillId="0" borderId="46" xfId="0" quotePrefix="1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166" fontId="9" fillId="0" borderId="45" xfId="1" applyNumberFormat="1" applyFont="1" applyBorder="1" applyAlignment="1">
      <alignment horizontal="center" vertical="center" wrapText="1"/>
    </xf>
    <xf numFmtId="166" fontId="9" fillId="0" borderId="47" xfId="1" applyNumberFormat="1" applyFont="1" applyBorder="1" applyAlignment="1">
      <alignment horizontal="center" vertical="center" wrapText="1"/>
    </xf>
    <xf numFmtId="166" fontId="9" fillId="0" borderId="46" xfId="1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0" xfId="0" quotePrefix="1" applyFont="1" applyAlignment="1">
      <alignment horizontal="left" vertical="center" wrapText="1" indent="1"/>
    </xf>
    <xf numFmtId="0" fontId="9" fillId="0" borderId="0" xfId="0" quotePrefix="1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166" fontId="9" fillId="0" borderId="0" xfId="1" applyNumberFormat="1" applyFont="1" applyBorder="1" applyAlignment="1">
      <alignment vertical="center" wrapText="1"/>
    </xf>
    <xf numFmtId="0" fontId="10" fillId="0" borderId="4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justify" vertical="center" wrapText="1"/>
    </xf>
    <xf numFmtId="0" fontId="10" fillId="0" borderId="45" xfId="0" applyFont="1" applyBorder="1" applyAlignment="1">
      <alignment horizontal="left" vertical="center" wrapText="1" indent="1"/>
    </xf>
    <xf numFmtId="0" fontId="10" fillId="0" borderId="46" xfId="0" applyFont="1" applyBorder="1" applyAlignment="1">
      <alignment horizontal="left" vertical="center" wrapText="1" indent="1"/>
    </xf>
    <xf numFmtId="0" fontId="10" fillId="0" borderId="46" xfId="0" quotePrefix="1" applyFont="1" applyBorder="1" applyAlignment="1">
      <alignment horizontal="left" vertical="center" wrapText="1" indent="1"/>
    </xf>
    <xf numFmtId="0" fontId="10" fillId="0" borderId="46" xfId="0" quotePrefix="1" applyFont="1" applyBorder="1" applyAlignment="1">
      <alignment horizontal="justify" vertical="center" wrapText="1"/>
    </xf>
    <xf numFmtId="0" fontId="10" fillId="0" borderId="47" xfId="0" quotePrefix="1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1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164" fontId="10" fillId="0" borderId="43" xfId="1" applyFont="1" applyBorder="1" applyAlignment="1">
      <alignment vertical="center" wrapText="1"/>
    </xf>
    <xf numFmtId="164" fontId="10" fillId="0" borderId="43" xfId="1" applyFont="1" applyBorder="1" applyAlignment="1">
      <alignment horizontal="left" vertical="center" wrapText="1"/>
    </xf>
    <xf numFmtId="164" fontId="10" fillId="0" borderId="45" xfId="1" applyFont="1" applyBorder="1" applyAlignment="1">
      <alignment horizontal="center" vertical="center" wrapText="1"/>
    </xf>
    <xf numFmtId="164" fontId="10" fillId="0" borderId="47" xfId="1" applyFont="1" applyBorder="1" applyAlignment="1">
      <alignment horizontal="center" vertical="center" wrapText="1"/>
    </xf>
    <xf numFmtId="166" fontId="10" fillId="0" borderId="45" xfId="1" applyNumberFormat="1" applyFont="1" applyBorder="1" applyAlignment="1">
      <alignment vertical="center" wrapText="1"/>
    </xf>
    <xf numFmtId="166" fontId="10" fillId="0" borderId="47" xfId="1" applyNumberFormat="1" applyFont="1" applyBorder="1" applyAlignment="1">
      <alignment vertical="center" wrapText="1"/>
    </xf>
    <xf numFmtId="167" fontId="0" fillId="0" borderId="0" xfId="2" applyNumberFormat="1" applyFont="1"/>
    <xf numFmtId="165" fontId="0" fillId="0" borderId="0" xfId="0" applyNumberFormat="1"/>
    <xf numFmtId="0" fontId="10" fillId="0" borderId="9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quotePrefix="1" applyFont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justify" vertical="center" wrapText="1"/>
    </xf>
    <xf numFmtId="0" fontId="9" fillId="0" borderId="0" xfId="0" quotePrefix="1" applyFont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66" fontId="10" fillId="0" borderId="30" xfId="1" applyNumberFormat="1" applyFont="1" applyBorder="1" applyAlignment="1">
      <alignment horizontal="center" vertical="center" wrapText="1"/>
    </xf>
    <xf numFmtId="166" fontId="10" fillId="0" borderId="0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6" fontId="10" fillId="0" borderId="7" xfId="1" applyNumberFormat="1" applyFont="1" applyBorder="1" applyAlignment="1">
      <alignment horizontal="center" vertical="center" wrapText="1"/>
    </xf>
    <xf numFmtId="166" fontId="10" fillId="0" borderId="8" xfId="1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horizontal="left" vertical="center" wrapText="1" indent="1"/>
    </xf>
    <xf numFmtId="0" fontId="10" fillId="0" borderId="52" xfId="0" quotePrefix="1" applyFont="1" applyBorder="1" applyAlignment="1">
      <alignment horizontal="left" vertical="center" wrapText="1" indent="1"/>
    </xf>
    <xf numFmtId="0" fontId="10" fillId="0" borderId="52" xfId="0" quotePrefix="1" applyFont="1" applyBorder="1" applyAlignment="1">
      <alignment horizontal="justify" vertical="center" wrapText="1"/>
    </xf>
    <xf numFmtId="0" fontId="9" fillId="0" borderId="46" xfId="0" applyFont="1" applyBorder="1" applyAlignment="1">
      <alignment vertical="center" wrapText="1"/>
    </xf>
    <xf numFmtId="0" fontId="10" fillId="0" borderId="53" xfId="0" applyFont="1" applyBorder="1" applyAlignment="1">
      <alignment horizontal="left" vertical="center" wrapText="1" indent="1"/>
    </xf>
    <xf numFmtId="0" fontId="10" fillId="0" borderId="54" xfId="0" quotePrefix="1" applyFont="1" applyBorder="1" applyAlignment="1">
      <alignment horizontal="justify" vertical="center" wrapText="1"/>
    </xf>
    <xf numFmtId="0" fontId="10" fillId="0" borderId="49" xfId="0" applyFont="1" applyBorder="1" applyAlignment="1">
      <alignment horizontal="left" vertical="center" wrapText="1" indent="1"/>
    </xf>
    <xf numFmtId="0" fontId="10" fillId="0" borderId="49" xfId="0" quotePrefix="1" applyFont="1" applyBorder="1" applyAlignment="1">
      <alignment horizontal="left" vertical="center" wrapText="1" indent="1"/>
    </xf>
    <xf numFmtId="0" fontId="10" fillId="0" borderId="49" xfId="0" quotePrefix="1" applyFont="1" applyBorder="1" applyAlignment="1">
      <alignment horizontal="justify" vertical="center" wrapText="1"/>
    </xf>
    <xf numFmtId="0" fontId="10" fillId="0" borderId="50" xfId="0" quotePrefix="1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 indent="1"/>
    </xf>
    <xf numFmtId="0" fontId="10" fillId="0" borderId="0" xfId="0" quotePrefix="1" applyFont="1" applyAlignment="1">
      <alignment horizontal="left" vertical="center" wrapText="1" indent="1"/>
    </xf>
    <xf numFmtId="0" fontId="10" fillId="0" borderId="0" xfId="0" quotePrefix="1" applyFont="1" applyAlignment="1">
      <alignment horizontal="justify" vertical="center" wrapText="1"/>
    </xf>
    <xf numFmtId="0" fontId="10" fillId="0" borderId="30" xfId="0" quotePrefix="1" applyFont="1" applyBorder="1" applyAlignment="1">
      <alignment horizontal="justify" vertical="center" wrapText="1"/>
    </xf>
    <xf numFmtId="0" fontId="10" fillId="0" borderId="55" xfId="0" applyFont="1" applyBorder="1" applyAlignment="1">
      <alignment horizontal="left" vertical="center" wrapText="1" indent="1"/>
    </xf>
    <xf numFmtId="0" fontId="10" fillId="0" borderId="35" xfId="0" applyFont="1" applyBorder="1" applyAlignment="1">
      <alignment horizontal="left" vertical="center" wrapText="1" indent="1"/>
    </xf>
    <xf numFmtId="0" fontId="10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164" fontId="10" fillId="0" borderId="47" xfId="1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57" xfId="0" applyFont="1" applyBorder="1" applyAlignment="1">
      <alignment vertical="center" wrapText="1"/>
    </xf>
    <xf numFmtId="164" fontId="9" fillId="0" borderId="45" xfId="1" applyFont="1" applyBorder="1" applyAlignment="1">
      <alignment vertical="center" wrapText="1"/>
    </xf>
    <xf numFmtId="164" fontId="9" fillId="0" borderId="47" xfId="1" applyFont="1" applyBorder="1" applyAlignment="1">
      <alignment vertical="center" wrapText="1"/>
    </xf>
    <xf numFmtId="0" fontId="9" fillId="0" borderId="45" xfId="0" applyFont="1" applyBorder="1" applyAlignment="1">
      <alignment horizontal="left" vertical="center" wrapText="1" indent="1"/>
    </xf>
    <xf numFmtId="0" fontId="9" fillId="0" borderId="47" xfId="0" quotePrefix="1" applyFont="1" applyBorder="1" applyAlignment="1">
      <alignment horizontal="justify" vertical="center" wrapText="1"/>
    </xf>
    <xf numFmtId="164" fontId="10" fillId="0" borderId="47" xfId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0" xfId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justify" vertical="center" wrapText="1"/>
    </xf>
    <xf numFmtId="0" fontId="10" fillId="0" borderId="61" xfId="0" applyFont="1" applyBorder="1" applyAlignment="1">
      <alignment horizontal="left" vertical="center" wrapText="1" indent="1"/>
    </xf>
    <xf numFmtId="0" fontId="10" fillId="0" borderId="61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62" xfId="0" applyFont="1" applyBorder="1" applyAlignment="1">
      <alignment horizontal="justify" vertical="center" wrapText="1"/>
    </xf>
    <xf numFmtId="0" fontId="10" fillId="0" borderId="47" xfId="0" applyFont="1" applyBorder="1" applyAlignment="1">
      <alignment horizontal="justify" vertical="center" wrapText="1"/>
    </xf>
    <xf numFmtId="0" fontId="10" fillId="0" borderId="51" xfId="0" quotePrefix="1" applyFont="1" applyBorder="1" applyAlignment="1">
      <alignment horizontal="justify" vertical="center" wrapText="1"/>
    </xf>
    <xf numFmtId="0" fontId="9" fillId="0" borderId="46" xfId="0" applyFont="1" applyBorder="1" applyAlignment="1">
      <alignment horizontal="right" vertical="center" wrapText="1"/>
    </xf>
    <xf numFmtId="0" fontId="9" fillId="0" borderId="47" xfId="0" applyFont="1" applyBorder="1" applyAlignment="1">
      <alignment horizontal="right" vertical="center" wrapText="1"/>
    </xf>
    <xf numFmtId="166" fontId="10" fillId="0" borderId="46" xfId="1" applyNumberFormat="1" applyFont="1" applyBorder="1" applyAlignment="1">
      <alignment vertical="center" wrapText="1"/>
    </xf>
    <xf numFmtId="0" fontId="10" fillId="0" borderId="52" xfId="0" applyFont="1" applyBorder="1" applyAlignment="1">
      <alignment horizontal="justify" vertical="center" wrapText="1"/>
    </xf>
    <xf numFmtId="0" fontId="10" fillId="0" borderId="63" xfId="0" applyFont="1" applyBorder="1" applyAlignment="1">
      <alignment horizontal="justify" vertical="center" wrapText="1"/>
    </xf>
    <xf numFmtId="164" fontId="9" fillId="0" borderId="47" xfId="1" applyFont="1" applyBorder="1" applyAlignment="1">
      <alignment horizontal="left" vertical="center" wrapText="1"/>
    </xf>
    <xf numFmtId="0" fontId="9" fillId="0" borderId="30" xfId="0" quotePrefix="1" applyFont="1" applyBorder="1" applyAlignment="1">
      <alignment horizontal="justify" vertical="center" wrapText="1"/>
    </xf>
    <xf numFmtId="0" fontId="9" fillId="0" borderId="5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left" vertical="center" wrapText="1"/>
    </xf>
    <xf numFmtId="164" fontId="9" fillId="0" borderId="67" xfId="1" applyFont="1" applyBorder="1" applyAlignment="1">
      <alignment horizontal="left" vertical="center" wrapText="1"/>
    </xf>
    <xf numFmtId="164" fontId="9" fillId="0" borderId="66" xfId="1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 indent="1"/>
    </xf>
    <xf numFmtId="0" fontId="9" fillId="0" borderId="65" xfId="0" applyFont="1" applyBorder="1" applyAlignment="1">
      <alignment horizontal="left" vertical="center" wrapText="1" indent="1"/>
    </xf>
    <xf numFmtId="0" fontId="9" fillId="0" borderId="65" xfId="0" quotePrefix="1" applyFont="1" applyBorder="1" applyAlignment="1">
      <alignment horizontal="left" vertical="center" wrapText="1" indent="1"/>
    </xf>
    <xf numFmtId="0" fontId="9" fillId="0" borderId="65" xfId="0" quotePrefix="1" applyFont="1" applyBorder="1" applyAlignment="1">
      <alignment horizontal="justify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6" fillId="0" borderId="0" xfId="0" applyFont="1"/>
    <xf numFmtId="0" fontId="10" fillId="0" borderId="49" xfId="0" applyFont="1" applyBorder="1" applyAlignment="1">
      <alignment horizontal="justify" vertical="center" wrapText="1"/>
    </xf>
    <xf numFmtId="0" fontId="10" fillId="0" borderId="50" xfId="0" applyFont="1" applyBorder="1" applyAlignment="1">
      <alignment horizontal="justify" vertical="center" wrapText="1"/>
    </xf>
    <xf numFmtId="164" fontId="10" fillId="0" borderId="47" xfId="0" applyNumberFormat="1" applyFont="1" applyBorder="1" applyAlignment="1">
      <alignment horizontal="left" vertical="center" wrapText="1"/>
    </xf>
    <xf numFmtId="0" fontId="10" fillId="0" borderId="54" xfId="0" applyFont="1" applyBorder="1" applyAlignment="1">
      <alignment horizontal="justify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9" fillId="0" borderId="54" xfId="0" applyNumberFormat="1" applyFont="1" applyBorder="1" applyAlignment="1">
      <alignment horizontal="left" vertical="center" wrapText="1"/>
    </xf>
    <xf numFmtId="0" fontId="9" fillId="0" borderId="54" xfId="0" applyFont="1" applyBorder="1" applyAlignment="1">
      <alignment vertical="center" wrapText="1"/>
    </xf>
    <xf numFmtId="0" fontId="10" fillId="0" borderId="46" xfId="0" quotePrefix="1" applyFont="1" applyBorder="1" applyAlignment="1">
      <alignment horizontal="left" vertical="center" indent="1"/>
    </xf>
    <xf numFmtId="0" fontId="10" fillId="0" borderId="46" xfId="0" quotePrefix="1" applyFont="1" applyBorder="1" applyAlignment="1">
      <alignment horizontal="justify" vertical="center"/>
    </xf>
    <xf numFmtId="0" fontId="10" fillId="0" borderId="30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 wrapText="1" indent="1"/>
    </xf>
    <xf numFmtId="0" fontId="9" fillId="0" borderId="73" xfId="0" applyFont="1" applyBorder="1" applyAlignment="1">
      <alignment horizontal="left" vertical="center" wrapText="1" indent="1"/>
    </xf>
    <xf numFmtId="0" fontId="9" fillId="0" borderId="73" xfId="0" quotePrefix="1" applyFont="1" applyBorder="1" applyAlignment="1">
      <alignment horizontal="left" vertical="center" wrapText="1" indent="1"/>
    </xf>
    <xf numFmtId="0" fontId="9" fillId="0" borderId="73" xfId="0" quotePrefix="1" applyFont="1" applyBorder="1" applyAlignment="1">
      <alignment horizontal="justify" vertical="center" wrapText="1"/>
    </xf>
    <xf numFmtId="0" fontId="9" fillId="0" borderId="73" xfId="0" applyFont="1" applyBorder="1" applyAlignment="1">
      <alignment horizontal="left" vertical="center" wrapText="1"/>
    </xf>
    <xf numFmtId="164" fontId="9" fillId="0" borderId="77" xfId="0" applyNumberFormat="1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 indent="1"/>
    </xf>
    <xf numFmtId="0" fontId="10" fillId="0" borderId="81" xfId="0" applyFont="1" applyBorder="1" applyAlignment="1">
      <alignment horizontal="left" vertical="center" wrapText="1" indent="1"/>
    </xf>
    <xf numFmtId="0" fontId="10" fillId="0" borderId="82" xfId="0" applyFont="1" applyBorder="1" applyAlignment="1">
      <alignment horizontal="left" vertical="center" wrapText="1" indent="1"/>
    </xf>
    <xf numFmtId="0" fontId="10" fillId="0" borderId="82" xfId="0" quotePrefix="1" applyFont="1" applyBorder="1" applyAlignment="1">
      <alignment horizontal="left" vertical="center" wrapText="1" indent="1"/>
    </xf>
    <xf numFmtId="0" fontId="10" fillId="0" borderId="82" xfId="0" quotePrefix="1" applyFont="1" applyBorder="1" applyAlignment="1">
      <alignment horizontal="justify" vertical="center" wrapText="1"/>
    </xf>
    <xf numFmtId="0" fontId="9" fillId="0" borderId="82" xfId="0" applyFont="1" applyBorder="1" applyAlignment="1">
      <alignment vertical="center" wrapText="1"/>
    </xf>
    <xf numFmtId="164" fontId="10" fillId="0" borderId="80" xfId="1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 indent="1"/>
    </xf>
    <xf numFmtId="0" fontId="10" fillId="0" borderId="73" xfId="0" quotePrefix="1" applyFont="1" applyBorder="1" applyAlignment="1">
      <alignment horizontal="left" vertical="center" wrapText="1" indent="1"/>
    </xf>
    <xf numFmtId="0" fontId="10" fillId="0" borderId="73" xfId="0" quotePrefix="1" applyFont="1" applyBorder="1" applyAlignment="1">
      <alignment horizontal="justify" vertical="center" wrapText="1"/>
    </xf>
    <xf numFmtId="0" fontId="9" fillId="0" borderId="73" xfId="0" applyFont="1" applyBorder="1" applyAlignment="1">
      <alignment vertical="center" wrapText="1"/>
    </xf>
    <xf numFmtId="0" fontId="9" fillId="0" borderId="73" xfId="0" applyFont="1" applyBorder="1" applyAlignment="1">
      <alignment horizontal="right" vertical="center" wrapText="1"/>
    </xf>
    <xf numFmtId="164" fontId="9" fillId="0" borderId="73" xfId="1" applyFont="1" applyBorder="1" applyAlignment="1">
      <alignment horizontal="left" vertical="center" wrapText="1"/>
    </xf>
    <xf numFmtId="166" fontId="9" fillId="0" borderId="73" xfId="1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vertical="center" wrapText="1"/>
    </xf>
    <xf numFmtId="0" fontId="5" fillId="0" borderId="86" xfId="0" applyFont="1" applyBorder="1" applyAlignment="1">
      <alignment horizontal="left" vertical="center" wrapText="1"/>
    </xf>
    <xf numFmtId="0" fontId="9" fillId="0" borderId="89" xfId="0" applyFont="1" applyBorder="1" applyAlignment="1">
      <alignment vertical="center" wrapText="1"/>
    </xf>
    <xf numFmtId="0" fontId="5" fillId="0" borderId="91" xfId="0" applyFont="1" applyBorder="1" applyAlignment="1">
      <alignment horizontal="left" vertical="center" wrapText="1"/>
    </xf>
    <xf numFmtId="0" fontId="10" fillId="0" borderId="93" xfId="0" applyFont="1" applyBorder="1" applyAlignment="1">
      <alignment horizontal="justify" vertical="center" wrapText="1"/>
    </xf>
    <xf numFmtId="0" fontId="10" fillId="0" borderId="94" xfId="0" applyFont="1" applyBorder="1" applyAlignment="1">
      <alignment horizontal="justify" vertical="center" wrapText="1"/>
    </xf>
    <xf numFmtId="0" fontId="10" fillId="0" borderId="94" xfId="0" applyFont="1" applyBorder="1" applyAlignment="1">
      <alignment horizontal="left" vertical="center" wrapText="1" indent="1"/>
    </xf>
    <xf numFmtId="0" fontId="10" fillId="0" borderId="95" xfId="0" applyFont="1" applyBorder="1" applyAlignment="1">
      <alignment horizontal="left" vertical="center" wrapText="1" indent="1"/>
    </xf>
    <xf numFmtId="0" fontId="9" fillId="0" borderId="97" xfId="0" applyFont="1" applyBorder="1" applyAlignment="1">
      <alignment vertical="center" wrapText="1"/>
    </xf>
    <xf numFmtId="0" fontId="10" fillId="0" borderId="73" xfId="0" applyFont="1" applyBorder="1" applyAlignment="1">
      <alignment horizontal="center" vertical="center" wrapText="1"/>
    </xf>
    <xf numFmtId="166" fontId="10" fillId="0" borderId="73" xfId="1" applyNumberFormat="1" applyFont="1" applyBorder="1" applyAlignment="1">
      <alignment horizontal="center" vertical="center" wrapText="1"/>
    </xf>
    <xf numFmtId="166" fontId="10" fillId="0" borderId="76" xfId="1" applyNumberFormat="1" applyFont="1" applyBorder="1" applyAlignment="1">
      <alignment horizontal="center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6" fontId="10" fillId="0" borderId="0" xfId="1" applyNumberFormat="1" applyFont="1" applyBorder="1" applyAlignment="1">
      <alignment vertical="center" wrapText="1"/>
    </xf>
    <xf numFmtId="166" fontId="10" fillId="0" borderId="30" xfId="1" applyNumberFormat="1" applyFont="1" applyBorder="1" applyAlignment="1">
      <alignment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quotePrefix="1" applyFont="1" applyBorder="1" applyAlignment="1">
      <alignment horizontal="left" vertical="center" wrapText="1" indent="1"/>
    </xf>
    <xf numFmtId="0" fontId="10" fillId="0" borderId="0" xfId="0" quotePrefix="1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64" xfId="0" applyFont="1" applyBorder="1" applyAlignment="1">
      <alignment horizontal="left" vertical="center" wrapText="1" indent="1"/>
    </xf>
    <xf numFmtId="0" fontId="10" fillId="0" borderId="69" xfId="0" applyFont="1" applyBorder="1" applyAlignment="1">
      <alignment horizontal="left" vertical="center" wrapText="1" indent="1"/>
    </xf>
    <xf numFmtId="0" fontId="10" fillId="0" borderId="69" xfId="0" quotePrefix="1" applyFont="1" applyBorder="1" applyAlignment="1">
      <alignment horizontal="left" vertical="center" wrapText="1" indent="1"/>
    </xf>
    <xf numFmtId="0" fontId="10" fillId="0" borderId="69" xfId="0" quotePrefix="1" applyFont="1" applyBorder="1" applyAlignment="1">
      <alignment horizontal="justify" vertical="center" wrapText="1"/>
    </xf>
    <xf numFmtId="0" fontId="9" fillId="0" borderId="69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164" fontId="10" fillId="0" borderId="109" xfId="1" applyFont="1" applyBorder="1" applyAlignment="1">
      <alignment vertical="center" wrapText="1"/>
    </xf>
    <xf numFmtId="164" fontId="10" fillId="0" borderId="67" xfId="1" applyFont="1" applyBorder="1" applyAlignment="1">
      <alignment vertical="center" wrapText="1"/>
    </xf>
    <xf numFmtId="0" fontId="10" fillId="0" borderId="104" xfId="0" applyFont="1" applyBorder="1" applyAlignment="1">
      <alignment horizontal="justify" vertical="center" wrapText="1"/>
    </xf>
    <xf numFmtId="0" fontId="10" fillId="0" borderId="118" xfId="0" applyFont="1" applyBorder="1" applyAlignment="1">
      <alignment vertical="center" wrapText="1"/>
    </xf>
    <xf numFmtId="0" fontId="10" fillId="0" borderId="120" xfId="0" applyFont="1" applyBorder="1" applyAlignment="1">
      <alignment horizontal="center" vertical="center" wrapText="1"/>
    </xf>
    <xf numFmtId="164" fontId="10" fillId="0" borderId="50" xfId="1" applyFont="1" applyBorder="1" applyAlignment="1">
      <alignment vertical="center" wrapText="1"/>
    </xf>
    <xf numFmtId="164" fontId="10" fillId="0" borderId="116" xfId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81" xfId="0" applyFont="1" applyBorder="1" applyAlignment="1">
      <alignment horizontal="left" vertical="center" wrapText="1" indent="1"/>
    </xf>
    <xf numFmtId="0" fontId="9" fillId="0" borderId="82" xfId="0" applyFont="1" applyBorder="1" applyAlignment="1">
      <alignment horizontal="left" vertical="center" wrapText="1" indent="1"/>
    </xf>
    <xf numFmtId="0" fontId="9" fillId="0" borderId="82" xfId="0" quotePrefix="1" applyFont="1" applyBorder="1" applyAlignment="1">
      <alignment horizontal="left" vertical="center" wrapText="1" indent="1"/>
    </xf>
    <xf numFmtId="0" fontId="9" fillId="0" borderId="82" xfId="0" quotePrefix="1" applyFont="1" applyBorder="1" applyAlignment="1">
      <alignment horizontal="justify" vertical="center" wrapText="1"/>
    </xf>
    <xf numFmtId="166" fontId="9" fillId="0" borderId="114" xfId="1" applyNumberFormat="1" applyFont="1" applyBorder="1" applyAlignment="1">
      <alignment vertical="center" wrapText="1"/>
    </xf>
    <xf numFmtId="166" fontId="10" fillId="0" borderId="132" xfId="1" applyNumberFormat="1" applyFont="1" applyBorder="1" applyAlignment="1">
      <alignment vertical="center" wrapText="1"/>
    </xf>
    <xf numFmtId="166" fontId="10" fillId="0" borderId="133" xfId="1" applyNumberFormat="1" applyFont="1" applyBorder="1" applyAlignment="1">
      <alignment vertical="center" wrapText="1"/>
    </xf>
    <xf numFmtId="0" fontId="9" fillId="0" borderId="86" xfId="0" quotePrefix="1" applyFont="1" applyBorder="1" applyAlignment="1">
      <alignment horizontal="justify" vertical="center" wrapText="1"/>
    </xf>
    <xf numFmtId="0" fontId="10" fillId="0" borderId="86" xfId="0" quotePrefix="1" applyFont="1" applyBorder="1" applyAlignment="1">
      <alignment horizontal="justify" vertical="center" wrapText="1"/>
    </xf>
    <xf numFmtId="0" fontId="10" fillId="0" borderId="148" xfId="0" applyFont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0" fillId="0" borderId="116" xfId="0" applyFont="1" applyBorder="1" applyAlignment="1">
      <alignment vertical="center" wrapText="1"/>
    </xf>
    <xf numFmtId="0" fontId="9" fillId="0" borderId="116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164" fontId="10" fillId="0" borderId="148" xfId="1" applyFont="1" applyBorder="1" applyAlignment="1">
      <alignment vertical="center" wrapText="1"/>
    </xf>
    <xf numFmtId="164" fontId="10" fillId="0" borderId="116" xfId="1" applyFont="1" applyBorder="1" applyAlignment="1">
      <alignment horizontal="left" vertical="center" wrapText="1"/>
    </xf>
    <xf numFmtId="164" fontId="9" fillId="0" borderId="116" xfId="1" applyFont="1" applyBorder="1" applyAlignment="1">
      <alignment horizontal="left" vertical="center" wrapText="1"/>
    </xf>
    <xf numFmtId="164" fontId="9" fillId="0" borderId="149" xfId="1" applyFont="1" applyBorder="1" applyAlignment="1">
      <alignment horizontal="left" vertical="center" wrapText="1"/>
    </xf>
    <xf numFmtId="0" fontId="10" fillId="0" borderId="108" xfId="0" applyFont="1" applyBorder="1" applyAlignment="1">
      <alignment horizontal="justify" vertical="center" wrapText="1"/>
    </xf>
    <xf numFmtId="0" fontId="10" fillId="0" borderId="104" xfId="0" quotePrefix="1" applyFont="1" applyBorder="1" applyAlignment="1">
      <alignment horizontal="justify" vertical="center" wrapText="1"/>
    </xf>
    <xf numFmtId="0" fontId="10" fillId="0" borderId="153" xfId="0" quotePrefix="1" applyFont="1" applyBorder="1" applyAlignment="1">
      <alignment horizontal="justify" vertical="center" wrapText="1"/>
    </xf>
    <xf numFmtId="0" fontId="10" fillId="0" borderId="91" xfId="0" quotePrefix="1" applyFont="1" applyBorder="1" applyAlignment="1">
      <alignment horizontal="justify" vertical="center" wrapText="1"/>
    </xf>
    <xf numFmtId="0" fontId="9" fillId="0" borderId="91" xfId="0" quotePrefix="1" applyFont="1" applyBorder="1" applyAlignment="1">
      <alignment horizontal="justify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left" vertical="center" wrapText="1" indent="1"/>
    </xf>
    <xf numFmtId="0" fontId="9" fillId="0" borderId="86" xfId="0" applyFont="1" applyBorder="1" applyAlignment="1">
      <alignment horizontal="left" vertical="center" wrapText="1" indent="1"/>
    </xf>
    <xf numFmtId="0" fontId="9" fillId="0" borderId="86" xfId="0" quotePrefix="1" applyFont="1" applyBorder="1" applyAlignment="1">
      <alignment horizontal="left" vertical="center" wrapText="1" indent="1"/>
    </xf>
    <xf numFmtId="0" fontId="10" fillId="0" borderId="156" xfId="0" applyFont="1" applyBorder="1" applyAlignment="1">
      <alignment horizontal="left" vertical="center" wrapText="1" indent="1"/>
    </xf>
    <xf numFmtId="0" fontId="10" fillId="0" borderId="86" xfId="0" applyFont="1" applyBorder="1" applyAlignment="1">
      <alignment horizontal="left" vertical="center" wrapText="1" indent="1"/>
    </xf>
    <xf numFmtId="0" fontId="10" fillId="0" borderId="86" xfId="0" quotePrefix="1" applyFont="1" applyBorder="1" applyAlignment="1">
      <alignment horizontal="left" vertical="center" wrapText="1" indent="1"/>
    </xf>
    <xf numFmtId="0" fontId="9" fillId="0" borderId="86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9" fillId="0" borderId="85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center" vertical="center" wrapText="1"/>
    </xf>
    <xf numFmtId="164" fontId="10" fillId="0" borderId="93" xfId="1" applyFont="1" applyBorder="1" applyAlignment="1">
      <alignment vertical="center" wrapText="1"/>
    </xf>
    <xf numFmtId="164" fontId="10" fillId="0" borderId="157" xfId="1" applyFont="1" applyBorder="1" applyAlignment="1">
      <alignment vertical="center" wrapText="1"/>
    </xf>
    <xf numFmtId="0" fontId="10" fillId="0" borderId="159" xfId="0" applyFont="1" applyBorder="1" applyAlignment="1">
      <alignment horizontal="center" vertical="center" wrapText="1"/>
    </xf>
    <xf numFmtId="0" fontId="10" fillId="0" borderId="164" xfId="0" applyFont="1" applyBorder="1" applyAlignment="1">
      <alignment horizontal="center" vertical="center" wrapText="1"/>
    </xf>
    <xf numFmtId="0" fontId="10" fillId="0" borderId="165" xfId="0" applyFont="1" applyBorder="1" applyAlignment="1">
      <alignment horizontal="center" vertical="center" wrapText="1"/>
    </xf>
    <xf numFmtId="0" fontId="10" fillId="0" borderId="165" xfId="0" applyFont="1" applyBorder="1" applyAlignment="1">
      <alignment vertical="center" wrapText="1"/>
    </xf>
    <xf numFmtId="0" fontId="9" fillId="0" borderId="167" xfId="0" applyFont="1" applyBorder="1" applyAlignment="1">
      <alignment vertical="center" wrapText="1"/>
    </xf>
    <xf numFmtId="0" fontId="10" fillId="0" borderId="109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justify" vertical="center" wrapText="1"/>
    </xf>
    <xf numFmtId="0" fontId="10" fillId="0" borderId="168" xfId="0" quotePrefix="1" applyFont="1" applyBorder="1" applyAlignment="1">
      <alignment horizontal="justify" vertical="center" wrapText="1"/>
    </xf>
    <xf numFmtId="164" fontId="10" fillId="0" borderId="67" xfId="1" applyFont="1" applyBorder="1" applyAlignment="1">
      <alignment horizontal="left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28" xfId="0" applyFont="1" applyBorder="1" applyAlignment="1">
      <alignment horizontal="left" vertical="center" wrapText="1" indent="1"/>
    </xf>
    <xf numFmtId="0" fontId="9" fillId="0" borderId="129" xfId="0" applyFont="1" applyBorder="1" applyAlignment="1">
      <alignment horizontal="left" vertical="center" wrapText="1" indent="1"/>
    </xf>
    <xf numFmtId="0" fontId="9" fillId="0" borderId="129" xfId="0" quotePrefix="1" applyFont="1" applyBorder="1" applyAlignment="1">
      <alignment horizontal="left" vertical="center" wrapText="1" indent="1"/>
    </xf>
    <xf numFmtId="0" fontId="9" fillId="0" borderId="129" xfId="0" quotePrefix="1" applyFont="1" applyBorder="1" applyAlignment="1">
      <alignment horizontal="justify" vertical="center" wrapText="1"/>
    </xf>
    <xf numFmtId="0" fontId="9" fillId="0" borderId="130" xfId="0" quotePrefix="1" applyFont="1" applyBorder="1" applyAlignment="1">
      <alignment horizontal="justify" vertical="center" wrapText="1"/>
    </xf>
    <xf numFmtId="0" fontId="10" fillId="0" borderId="104" xfId="0" applyFont="1" applyBorder="1" applyAlignment="1">
      <alignment vertical="center" wrapText="1"/>
    </xf>
    <xf numFmtId="0" fontId="9" fillId="0" borderId="170" xfId="0" applyFont="1" applyBorder="1" applyAlignment="1">
      <alignment vertical="center" wrapText="1"/>
    </xf>
    <xf numFmtId="0" fontId="9" fillId="0" borderId="172" xfId="0" applyFont="1" applyBorder="1" applyAlignment="1">
      <alignment vertical="center" wrapText="1"/>
    </xf>
    <xf numFmtId="0" fontId="9" fillId="0" borderId="173" xfId="0" applyFont="1" applyBorder="1" applyAlignment="1">
      <alignment vertical="center" wrapText="1"/>
    </xf>
    <xf numFmtId="164" fontId="10" fillId="0" borderId="107" xfId="1" applyFont="1" applyBorder="1" applyAlignment="1">
      <alignment vertical="center" wrapText="1"/>
    </xf>
    <xf numFmtId="0" fontId="10" fillId="0" borderId="157" xfId="0" applyFont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0" fontId="9" fillId="0" borderId="177" xfId="0" applyFont="1" applyBorder="1" applyAlignment="1">
      <alignment horizontal="center" vertical="center" wrapText="1"/>
    </xf>
    <xf numFmtId="0" fontId="10" fillId="0" borderId="178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left" vertical="center" wrapText="1" indent="1"/>
    </xf>
    <xf numFmtId="0" fontId="9" fillId="0" borderId="167" xfId="0" applyFont="1" applyBorder="1" applyAlignment="1">
      <alignment horizontal="center" vertical="center" wrapText="1"/>
    </xf>
    <xf numFmtId="164" fontId="10" fillId="0" borderId="166" xfId="1" applyFont="1" applyBorder="1" applyAlignment="1">
      <alignment vertical="center" wrapText="1"/>
    </xf>
    <xf numFmtId="164" fontId="10" fillId="0" borderId="77" xfId="1" applyFont="1" applyBorder="1" applyAlignment="1">
      <alignment vertical="center" wrapText="1"/>
    </xf>
    <xf numFmtId="0" fontId="10" fillId="0" borderId="77" xfId="0" applyFont="1" applyBorder="1" applyAlignment="1">
      <alignment horizontal="center" vertical="center" wrapText="1"/>
    </xf>
    <xf numFmtId="0" fontId="9" fillId="0" borderId="169" xfId="0" applyFont="1" applyBorder="1" applyAlignment="1">
      <alignment vertical="center"/>
    </xf>
    <xf numFmtId="0" fontId="9" fillId="0" borderId="152" xfId="0" applyFont="1" applyBorder="1" applyAlignment="1">
      <alignment vertical="center" wrapText="1"/>
    </xf>
    <xf numFmtId="0" fontId="9" fillId="0" borderId="165" xfId="0" applyFont="1" applyBorder="1" applyAlignment="1">
      <alignment horizontal="center" vertical="center" wrapText="1"/>
    </xf>
    <xf numFmtId="0" fontId="10" fillId="0" borderId="158" xfId="0" applyFont="1" applyBorder="1" applyAlignment="1">
      <alignment horizontal="center" vertical="center" wrapText="1"/>
    </xf>
    <xf numFmtId="0" fontId="10" fillId="0" borderId="116" xfId="0" applyFont="1" applyBorder="1" applyAlignment="1">
      <alignment vertical="top" wrapText="1"/>
    </xf>
    <xf numFmtId="0" fontId="10" fillId="0" borderId="183" xfId="0" applyFont="1" applyBorder="1" applyAlignment="1">
      <alignment horizontal="center" vertical="center" wrapText="1"/>
    </xf>
    <xf numFmtId="164" fontId="10" fillId="0" borderId="119" xfId="1" applyFont="1" applyBorder="1" applyAlignment="1">
      <alignment vertical="center" wrapText="1"/>
    </xf>
    <xf numFmtId="0" fontId="10" fillId="0" borderId="118" xfId="0" applyFont="1" applyBorder="1" applyAlignment="1">
      <alignment vertical="top" wrapText="1"/>
    </xf>
    <xf numFmtId="0" fontId="9" fillId="0" borderId="118" xfId="0" applyFont="1" applyBorder="1" applyAlignment="1">
      <alignment vertical="top" wrapText="1"/>
    </xf>
    <xf numFmtId="164" fontId="9" fillId="0" borderId="104" xfId="1" applyFont="1" applyBorder="1" applyAlignment="1">
      <alignment horizontal="left" vertical="center" wrapText="1"/>
    </xf>
    <xf numFmtId="0" fontId="10" fillId="0" borderId="104" xfId="0" applyFont="1" applyBorder="1" applyAlignment="1">
      <alignment horizontal="left" vertical="center" wrapText="1"/>
    </xf>
    <xf numFmtId="164" fontId="15" fillId="0" borderId="104" xfId="1" applyFont="1" applyBorder="1" applyAlignment="1">
      <alignment horizontal="left" vertical="center" wrapText="1"/>
    </xf>
    <xf numFmtId="164" fontId="10" fillId="0" borderId="104" xfId="1" applyFont="1" applyBorder="1" applyAlignment="1">
      <alignment vertical="center" wrapText="1"/>
    </xf>
    <xf numFmtId="0" fontId="9" fillId="0" borderId="104" xfId="0" applyFont="1" applyBorder="1" applyAlignment="1">
      <alignment horizontal="center" vertical="center" wrapText="1"/>
    </xf>
    <xf numFmtId="0" fontId="15" fillId="0" borderId="104" xfId="0" applyFont="1" applyBorder="1" applyAlignment="1">
      <alignment horizontal="center" vertical="center" wrapText="1"/>
    </xf>
    <xf numFmtId="0" fontId="14" fillId="0" borderId="104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166" fontId="10" fillId="0" borderId="104" xfId="1" applyNumberFormat="1" applyFont="1" applyBorder="1" applyAlignment="1">
      <alignment vertical="center" wrapText="1"/>
    </xf>
    <xf numFmtId="164" fontId="9" fillId="0" borderId="165" xfId="1" applyFont="1" applyBorder="1" applyAlignment="1">
      <alignment horizontal="left" vertical="center" wrapText="1"/>
    </xf>
    <xf numFmtId="164" fontId="10" fillId="0" borderId="165" xfId="1" applyFont="1" applyBorder="1" applyAlignment="1">
      <alignment vertical="center" wrapText="1"/>
    </xf>
    <xf numFmtId="164" fontId="15" fillId="0" borderId="165" xfId="1" applyFont="1" applyBorder="1" applyAlignment="1">
      <alignment horizontal="left" vertical="center" wrapText="1"/>
    </xf>
    <xf numFmtId="164" fontId="14" fillId="0" borderId="165" xfId="1" applyFont="1" applyBorder="1" applyAlignment="1">
      <alignment horizontal="left" vertical="center" wrapText="1"/>
    </xf>
    <xf numFmtId="0" fontId="9" fillId="0" borderId="167" xfId="0" applyFont="1" applyBorder="1" applyAlignment="1">
      <alignment horizontal="left" vertical="center" wrapText="1" indent="1"/>
    </xf>
    <xf numFmtId="164" fontId="10" fillId="0" borderId="104" xfId="1" applyFont="1" applyBorder="1" applyAlignment="1">
      <alignment horizontal="left" vertical="center" wrapText="1"/>
    </xf>
    <xf numFmtId="0" fontId="10" fillId="0" borderId="128" xfId="0" applyFont="1" applyBorder="1" applyAlignment="1">
      <alignment horizontal="left" vertical="center" wrapText="1" indent="1"/>
    </xf>
    <xf numFmtId="0" fontId="10" fillId="0" borderId="129" xfId="0" applyFont="1" applyBorder="1" applyAlignment="1">
      <alignment horizontal="left" vertical="center" wrapText="1" indent="1"/>
    </xf>
    <xf numFmtId="0" fontId="10" fillId="0" borderId="129" xfId="0" quotePrefix="1" applyFont="1" applyBorder="1" applyAlignment="1">
      <alignment horizontal="left" vertical="center" wrapText="1" indent="1"/>
    </xf>
    <xf numFmtId="0" fontId="10" fillId="0" borderId="129" xfId="0" quotePrefix="1" applyFont="1" applyBorder="1" applyAlignment="1">
      <alignment horizontal="justify" vertical="center" wrapText="1"/>
    </xf>
    <xf numFmtId="0" fontId="10" fillId="0" borderId="130" xfId="0" quotePrefix="1" applyFont="1" applyBorder="1" applyAlignment="1">
      <alignment horizontal="justify" vertical="center" wrapText="1"/>
    </xf>
    <xf numFmtId="166" fontId="10" fillId="0" borderId="186" xfId="1" applyNumberFormat="1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left" vertical="center" wrapText="1" indent="1"/>
    </xf>
    <xf numFmtId="164" fontId="10" fillId="0" borderId="183" xfId="1" applyFont="1" applyBorder="1" applyAlignment="1">
      <alignment vertical="center" wrapText="1"/>
    </xf>
    <xf numFmtId="164" fontId="10" fillId="0" borderId="165" xfId="1" applyFont="1" applyBorder="1" applyAlignment="1">
      <alignment horizontal="left" vertical="center" wrapText="1"/>
    </xf>
    <xf numFmtId="164" fontId="9" fillId="0" borderId="158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6" fontId="10" fillId="0" borderId="0" xfId="1" applyNumberFormat="1" applyFont="1" applyBorder="1" applyAlignment="1">
      <alignment vertical="center" wrapText="1"/>
    </xf>
    <xf numFmtId="166" fontId="10" fillId="0" borderId="30" xfId="1" applyNumberFormat="1" applyFont="1" applyBorder="1" applyAlignment="1">
      <alignment vertical="center" wrapText="1"/>
    </xf>
    <xf numFmtId="0" fontId="10" fillId="0" borderId="73" xfId="0" applyFont="1" applyBorder="1" applyAlignment="1">
      <alignment horizontal="center" vertical="center" wrapText="1"/>
    </xf>
    <xf numFmtId="166" fontId="10" fillId="0" borderId="73" xfId="1" applyNumberFormat="1" applyFont="1" applyBorder="1" applyAlignment="1">
      <alignment horizontal="center" vertical="center" wrapText="1"/>
    </xf>
    <xf numFmtId="166" fontId="10" fillId="0" borderId="76" xfId="1" applyNumberFormat="1" applyFont="1" applyBorder="1" applyAlignment="1">
      <alignment horizontal="center" vertical="center" wrapText="1"/>
    </xf>
    <xf numFmtId="166" fontId="10" fillId="0" borderId="0" xfId="1" applyNumberFormat="1" applyFont="1" applyBorder="1" applyAlignment="1">
      <alignment horizontal="center" vertical="center" wrapText="1"/>
    </xf>
    <xf numFmtId="166" fontId="10" fillId="0" borderId="30" xfId="1" applyNumberFormat="1" applyFont="1" applyBorder="1" applyAlignment="1">
      <alignment horizontal="center" vertical="center" wrapText="1"/>
    </xf>
    <xf numFmtId="164" fontId="9" fillId="0" borderId="29" xfId="1" applyFont="1" applyBorder="1" applyAlignment="1">
      <alignment horizontal="center" vertical="center" wrapText="1"/>
    </xf>
    <xf numFmtId="166" fontId="9" fillId="0" borderId="41" xfId="1" applyNumberFormat="1" applyFont="1" applyBorder="1" applyAlignment="1">
      <alignment vertical="center" wrapText="1"/>
    </xf>
    <xf numFmtId="166" fontId="9" fillId="0" borderId="0" xfId="1" applyNumberFormat="1" applyFont="1" applyAlignment="1">
      <alignment vertical="center" wrapText="1"/>
    </xf>
    <xf numFmtId="166" fontId="9" fillId="0" borderId="30" xfId="1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4" fontId="9" fillId="0" borderId="4" xfId="1" applyFont="1" applyBorder="1" applyAlignment="1">
      <alignment horizontal="center" vertical="center" wrapText="1"/>
    </xf>
    <xf numFmtId="166" fontId="9" fillId="0" borderId="30" xfId="1" applyNumberFormat="1" applyFont="1" applyBorder="1" applyAlignment="1">
      <alignment horizontal="center" vertical="center" wrapText="1"/>
    </xf>
    <xf numFmtId="164" fontId="10" fillId="0" borderId="0" xfId="1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6" fontId="9" fillId="0" borderId="0" xfId="1" applyNumberFormat="1" applyFont="1" applyBorder="1" applyAlignment="1">
      <alignment horizontal="center" vertical="center" wrapText="1"/>
    </xf>
    <xf numFmtId="166" fontId="10" fillId="0" borderId="41" xfId="1" applyNumberFormat="1" applyFont="1" applyBorder="1" applyAlignment="1">
      <alignment vertical="center" wrapText="1"/>
    </xf>
    <xf numFmtId="164" fontId="10" fillId="0" borderId="41" xfId="1" applyFont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7" fillId="0" borderId="0" xfId="3"/>
    <xf numFmtId="0" fontId="20" fillId="0" borderId="0" xfId="4" applyFont="1" applyAlignment="1">
      <alignment horizontal="center" vertical="center"/>
    </xf>
    <xf numFmtId="164" fontId="20" fillId="0" borderId="0" xfId="4" applyNumberFormat="1" applyFont="1" applyAlignment="1">
      <alignment vertical="center"/>
    </xf>
    <xf numFmtId="0" fontId="20" fillId="0" borderId="0" xfId="4" applyFont="1" applyAlignment="1">
      <alignment horizontal="right" vertical="center"/>
    </xf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vertical="center"/>
    </xf>
    <xf numFmtId="165" fontId="20" fillId="0" borderId="0" xfId="5" applyFont="1" applyAlignment="1">
      <alignment horizontal="right" vertical="center"/>
    </xf>
    <xf numFmtId="3" fontId="20" fillId="0" borderId="0" xfId="4" applyNumberFormat="1" applyFont="1" applyAlignment="1">
      <alignment vertical="top" wrapText="1"/>
    </xf>
    <xf numFmtId="3" fontId="21" fillId="0" borderId="0" xfId="4" quotePrefix="1" applyNumberFormat="1" applyFont="1" applyAlignment="1">
      <alignment vertical="center"/>
    </xf>
    <xf numFmtId="3" fontId="20" fillId="0" borderId="0" xfId="4" applyNumberFormat="1" applyFont="1" applyAlignment="1">
      <alignment horizontal="right" vertical="center"/>
    </xf>
    <xf numFmtId="167" fontId="20" fillId="0" borderId="0" xfId="5" applyNumberFormat="1" applyFont="1" applyAlignment="1">
      <alignment horizontal="center" vertical="center"/>
    </xf>
    <xf numFmtId="167" fontId="20" fillId="0" borderId="0" xfId="5" applyNumberFormat="1" applyFont="1" applyAlignment="1">
      <alignment horizontal="right" vertical="center"/>
    </xf>
    <xf numFmtId="3" fontId="20" fillId="4" borderId="0" xfId="4" applyNumberFormat="1" applyFont="1" applyFill="1" applyAlignment="1">
      <alignment vertical="top" wrapText="1"/>
    </xf>
    <xf numFmtId="167" fontId="20" fillId="0" borderId="0" xfId="4" applyNumberFormat="1" applyFont="1" applyAlignment="1">
      <alignment horizontal="right" vertical="center"/>
    </xf>
    <xf numFmtId="167" fontId="20" fillId="4" borderId="0" xfId="5" applyNumberFormat="1" applyFont="1" applyFill="1" applyAlignment="1">
      <alignment horizontal="center" vertical="center"/>
    </xf>
    <xf numFmtId="164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center" vertical="top" wrapText="1"/>
    </xf>
    <xf numFmtId="0" fontId="22" fillId="0" borderId="0" xfId="4" applyFont="1" applyAlignment="1">
      <alignment vertical="top" wrapText="1"/>
    </xf>
    <xf numFmtId="3" fontId="22" fillId="0" borderId="0" xfId="4" applyNumberFormat="1" applyFont="1" applyAlignment="1">
      <alignment horizontal="right" vertical="top"/>
    </xf>
    <xf numFmtId="0" fontId="22" fillId="0" borderId="0" xfId="4" applyFont="1" applyAlignment="1">
      <alignment horizontal="center" vertical="top"/>
    </xf>
    <xf numFmtId="0" fontId="22" fillId="0" borderId="0" xfId="4" applyFont="1" applyAlignment="1">
      <alignment vertical="top"/>
    </xf>
    <xf numFmtId="0" fontId="20" fillId="0" borderId="112" xfId="4" applyFont="1" applyBorder="1" applyAlignment="1">
      <alignment horizontal="center" vertical="center" wrapText="1"/>
    </xf>
    <xf numFmtId="3" fontId="20" fillId="0" borderId="112" xfId="4" applyNumberFormat="1" applyFont="1" applyBorder="1" applyAlignment="1">
      <alignment horizontal="center" vertical="center" wrapText="1"/>
    </xf>
    <xf numFmtId="3" fontId="20" fillId="0" borderId="194" xfId="4" applyNumberFormat="1" applyFont="1" applyBorder="1" applyAlignment="1">
      <alignment horizontal="center" vertical="center" wrapText="1"/>
    </xf>
    <xf numFmtId="0" fontId="22" fillId="5" borderId="192" xfId="4" applyFont="1" applyFill="1" applyBorder="1" applyAlignment="1">
      <alignment vertical="center" wrapText="1"/>
    </xf>
    <xf numFmtId="0" fontId="22" fillId="5" borderId="112" xfId="4" applyFont="1" applyFill="1" applyBorder="1" applyAlignment="1">
      <alignment horizontal="center" vertical="center" wrapText="1"/>
    </xf>
    <xf numFmtId="38" fontId="20" fillId="5" borderId="112" xfId="4" applyNumberFormat="1" applyFont="1" applyFill="1" applyBorder="1" applyAlignment="1">
      <alignment horizontal="right" vertical="center" wrapText="1"/>
    </xf>
    <xf numFmtId="38" fontId="22" fillId="5" borderId="112" xfId="4" applyNumberFormat="1" applyFont="1" applyFill="1" applyBorder="1" applyAlignment="1">
      <alignment horizontal="right" vertical="center" wrapText="1"/>
    </xf>
    <xf numFmtId="38" fontId="20" fillId="5" borderId="194" xfId="4" applyNumberFormat="1" applyFont="1" applyFill="1" applyBorder="1" applyAlignment="1">
      <alignment horizontal="right" vertical="center" wrapText="1"/>
    </xf>
    <xf numFmtId="0" fontId="22" fillId="0" borderId="192" xfId="4" applyFont="1" applyBorder="1" applyAlignment="1">
      <alignment horizontal="left" vertical="top" wrapText="1"/>
    </xf>
    <xf numFmtId="0" fontId="20" fillId="0" borderId="112" xfId="4" applyFont="1" applyBorder="1" applyAlignment="1">
      <alignment horizontal="left" vertical="top" wrapText="1"/>
    </xf>
    <xf numFmtId="0" fontId="22" fillId="0" borderId="112" xfId="4" applyFont="1" applyBorder="1" applyAlignment="1">
      <alignment horizontal="center" vertical="top" wrapText="1"/>
    </xf>
    <xf numFmtId="0" fontId="22" fillId="0" borderId="112" xfId="4" applyFont="1" applyBorder="1" applyAlignment="1">
      <alignment horizontal="left" vertical="top" wrapText="1"/>
    </xf>
    <xf numFmtId="38" fontId="20" fillId="0" borderId="112" xfId="4" applyNumberFormat="1" applyFont="1" applyBorder="1" applyAlignment="1">
      <alignment horizontal="right" vertical="top" wrapText="1"/>
    </xf>
    <xf numFmtId="38" fontId="20" fillId="0" borderId="194" xfId="4" applyNumberFormat="1" applyFont="1" applyBorder="1" applyAlignment="1">
      <alignment horizontal="right" vertical="top" wrapText="1"/>
    </xf>
    <xf numFmtId="0" fontId="20" fillId="0" borderId="192" xfId="4" applyFont="1" applyBorder="1" applyAlignment="1">
      <alignment horizontal="left" vertical="top" wrapText="1"/>
    </xf>
    <xf numFmtId="9" fontId="20" fillId="0" borderId="112" xfId="4" applyNumberFormat="1" applyFont="1" applyBorder="1" applyAlignment="1">
      <alignment horizontal="center" vertical="top" wrapText="1"/>
    </xf>
    <xf numFmtId="0" fontId="20" fillId="0" borderId="112" xfId="4" applyFont="1" applyBorder="1" applyAlignment="1">
      <alignment horizontal="center" vertical="top" wrapText="1"/>
    </xf>
    <xf numFmtId="3" fontId="22" fillId="0" borderId="112" xfId="4" applyNumberFormat="1" applyFont="1" applyBorder="1" applyAlignment="1">
      <alignment horizontal="center" vertical="top" wrapText="1"/>
    </xf>
    <xf numFmtId="3" fontId="22" fillId="0" borderId="112" xfId="4" applyNumberFormat="1" applyFont="1" applyBorder="1" applyAlignment="1">
      <alignment horizontal="right" vertical="top" wrapText="1"/>
    </xf>
    <xf numFmtId="0" fontId="22" fillId="4" borderId="112" xfId="4" applyFont="1" applyFill="1" applyBorder="1" applyAlignment="1">
      <alignment horizontal="left" vertical="top" wrapText="1"/>
    </xf>
    <xf numFmtId="0" fontId="22" fillId="4" borderId="112" xfId="4" applyFont="1" applyFill="1" applyBorder="1" applyAlignment="1">
      <alignment horizontal="center" vertical="top" wrapText="1"/>
    </xf>
    <xf numFmtId="38" fontId="22" fillId="0" borderId="194" xfId="4" applyNumberFormat="1" applyFont="1" applyBorder="1" applyAlignment="1">
      <alignment horizontal="right" vertical="top" wrapText="1"/>
    </xf>
    <xf numFmtId="0" fontId="20" fillId="4" borderId="112" xfId="4" applyFont="1" applyFill="1" applyBorder="1" applyAlignment="1">
      <alignment horizontal="left" vertical="top" wrapText="1"/>
    </xf>
    <xf numFmtId="0" fontId="20" fillId="4" borderId="112" xfId="4" applyFont="1" applyFill="1" applyBorder="1" applyAlignment="1">
      <alignment horizontal="center" vertical="top" wrapText="1"/>
    </xf>
    <xf numFmtId="38" fontId="20" fillId="4" borderId="112" xfId="4" applyNumberFormat="1" applyFont="1" applyFill="1" applyBorder="1" applyAlignment="1">
      <alignment horizontal="right" vertical="top" wrapText="1"/>
    </xf>
    <xf numFmtId="38" fontId="22" fillId="4" borderId="112" xfId="4" applyNumberFormat="1" applyFont="1" applyFill="1" applyBorder="1" applyAlignment="1">
      <alignment horizontal="right" vertical="top" wrapText="1"/>
    </xf>
    <xf numFmtId="3" fontId="22" fillId="0" borderId="112" xfId="4" applyNumberFormat="1" applyFont="1" applyBorder="1" applyAlignment="1">
      <alignment horizontal="left" vertical="top" wrapText="1"/>
    </xf>
    <xf numFmtId="49" fontId="22" fillId="0" borderId="192" xfId="6" applyNumberFormat="1" applyFont="1" applyBorder="1" applyAlignment="1">
      <alignment horizontal="left" vertical="top"/>
    </xf>
    <xf numFmtId="0" fontId="19" fillId="0" borderId="112" xfId="3" applyFont="1" applyBorder="1" applyAlignment="1">
      <alignment vertical="top" wrapText="1"/>
    </xf>
    <xf numFmtId="0" fontId="23" fillId="0" borderId="112" xfId="4" applyFont="1" applyBorder="1" applyAlignment="1">
      <alignment horizontal="center" vertical="top" wrapText="1"/>
    </xf>
    <xf numFmtId="0" fontId="19" fillId="4" borderId="112" xfId="3" applyFont="1" applyFill="1" applyBorder="1" applyAlignment="1">
      <alignment vertical="top" wrapText="1"/>
    </xf>
    <xf numFmtId="0" fontId="19" fillId="4" borderId="112" xfId="4" applyFont="1" applyFill="1" applyBorder="1" applyAlignment="1">
      <alignment horizontal="center" vertical="top" wrapText="1"/>
    </xf>
    <xf numFmtId="164" fontId="19" fillId="4" borderId="112" xfId="7" quotePrefix="1" applyFont="1" applyFill="1" applyBorder="1" applyAlignment="1">
      <alignment horizontal="right" vertical="top" wrapText="1"/>
    </xf>
    <xf numFmtId="0" fontId="15" fillId="4" borderId="112" xfId="4" applyFont="1" applyFill="1" applyBorder="1" applyAlignment="1">
      <alignment horizontal="center" vertical="top" wrapText="1"/>
    </xf>
    <xf numFmtId="164" fontId="19" fillId="0" borderId="194" xfId="7" quotePrefix="1" applyFont="1" applyFill="1" applyBorder="1" applyAlignment="1">
      <alignment horizontal="right" vertical="top" wrapText="1"/>
    </xf>
    <xf numFmtId="49" fontId="20" fillId="0" borderId="192" xfId="6" applyNumberFormat="1" applyFont="1" applyBorder="1" applyAlignment="1">
      <alignment horizontal="left" vertical="top"/>
    </xf>
    <xf numFmtId="0" fontId="10" fillId="4" borderId="112" xfId="3" applyFont="1" applyFill="1" applyBorder="1" applyAlignment="1">
      <alignment vertical="top" wrapText="1"/>
    </xf>
    <xf numFmtId="0" fontId="23" fillId="4" borderId="112" xfId="4" applyFont="1" applyFill="1" applyBorder="1" applyAlignment="1">
      <alignment horizontal="center" vertical="top" wrapText="1"/>
    </xf>
    <xf numFmtId="0" fontId="19" fillId="0" borderId="112" xfId="4" applyFont="1" applyBorder="1" applyAlignment="1">
      <alignment horizontal="center" vertical="top" wrapText="1"/>
    </xf>
    <xf numFmtId="0" fontId="19" fillId="0" borderId="112" xfId="4" applyFont="1" applyBorder="1" applyAlignment="1">
      <alignment vertical="top" wrapText="1"/>
    </xf>
    <xf numFmtId="0" fontId="15" fillId="0" borderId="112" xfId="3" applyFont="1" applyBorder="1" applyAlignment="1">
      <alignment vertical="top" wrapText="1"/>
    </xf>
    <xf numFmtId="0" fontId="2" fillId="0" borderId="112" xfId="4" applyFont="1" applyBorder="1" applyAlignment="1">
      <alignment horizontal="center" vertical="top" wrapText="1"/>
    </xf>
    <xf numFmtId="0" fontId="22" fillId="4" borderId="112" xfId="4" applyFont="1" applyFill="1" applyBorder="1" applyAlignment="1">
      <alignment vertical="top" wrapText="1"/>
    </xf>
    <xf numFmtId="0" fontId="2" fillId="4" borderId="112" xfId="4" applyFont="1" applyFill="1" applyBorder="1" applyAlignment="1">
      <alignment horizontal="center" vertical="top" wrapText="1"/>
    </xf>
    <xf numFmtId="164" fontId="15" fillId="4" borderId="112" xfId="7" quotePrefix="1" applyFont="1" applyFill="1" applyBorder="1" applyAlignment="1">
      <alignment horizontal="right" vertical="top" wrapText="1"/>
    </xf>
    <xf numFmtId="0" fontId="15" fillId="0" borderId="112" xfId="4" applyFont="1" applyBorder="1" applyAlignment="1">
      <alignment horizontal="center" vertical="top" wrapText="1"/>
    </xf>
    <xf numFmtId="0" fontId="15" fillId="0" borderId="112" xfId="4" applyFont="1" applyBorder="1" applyAlignment="1">
      <alignment vertical="top" wrapText="1"/>
    </xf>
    <xf numFmtId="164" fontId="15" fillId="0" borderId="194" xfId="7" quotePrefix="1" applyFont="1" applyFill="1" applyBorder="1" applyAlignment="1">
      <alignment horizontal="right" vertical="top" wrapText="1"/>
    </xf>
    <xf numFmtId="0" fontId="2" fillId="4" borderId="112" xfId="4" applyFont="1" applyFill="1" applyBorder="1" applyAlignment="1">
      <alignment vertical="top" wrapText="1"/>
    </xf>
    <xf numFmtId="0" fontId="10" fillId="0" borderId="112" xfId="3" applyFont="1" applyBorder="1" applyAlignment="1">
      <alignment vertical="top" wrapText="1"/>
    </xf>
    <xf numFmtId="0" fontId="15" fillId="4" borderId="112" xfId="3" applyFont="1" applyFill="1" applyBorder="1" applyAlignment="1">
      <alignment vertical="top" wrapText="1"/>
    </xf>
    <xf numFmtId="49" fontId="22" fillId="0" borderId="196" xfId="6" applyNumberFormat="1" applyFont="1" applyBorder="1" applyAlignment="1">
      <alignment horizontal="left" vertical="top"/>
    </xf>
    <xf numFmtId="0" fontId="15" fillId="0" borderId="197" xfId="3" applyFont="1" applyBorder="1" applyAlignment="1">
      <alignment vertical="top" wrapText="1"/>
    </xf>
    <xf numFmtId="0" fontId="2" fillId="0" borderId="197" xfId="4" applyFont="1" applyBorder="1" applyAlignment="1">
      <alignment horizontal="center" vertical="top" wrapText="1"/>
    </xf>
    <xf numFmtId="0" fontId="15" fillId="4" borderId="197" xfId="3" applyFont="1" applyFill="1" applyBorder="1" applyAlignment="1">
      <alignment vertical="top" wrapText="1"/>
    </xf>
    <xf numFmtId="0" fontId="15" fillId="4" borderId="197" xfId="4" applyFont="1" applyFill="1" applyBorder="1" applyAlignment="1">
      <alignment horizontal="center" vertical="top" wrapText="1"/>
    </xf>
    <xf numFmtId="0" fontId="15" fillId="0" borderId="197" xfId="4" applyFont="1" applyBorder="1" applyAlignment="1">
      <alignment horizontal="center" vertical="top" wrapText="1"/>
    </xf>
    <xf numFmtId="0" fontId="15" fillId="0" borderId="197" xfId="4" applyFont="1" applyBorder="1" applyAlignment="1">
      <alignment vertical="top" wrapText="1"/>
    </xf>
    <xf numFmtId="164" fontId="15" fillId="0" borderId="198" xfId="7" quotePrefix="1" applyFont="1" applyFill="1" applyBorder="1" applyAlignment="1">
      <alignment horizontal="right" vertical="top" wrapText="1"/>
    </xf>
    <xf numFmtId="0" fontId="24" fillId="4" borderId="0" xfId="3" applyFont="1" applyFill="1"/>
    <xf numFmtId="164" fontId="24" fillId="4" borderId="0" xfId="8" applyFont="1" applyFill="1"/>
    <xf numFmtId="3" fontId="24" fillId="4" borderId="0" xfId="3" applyNumberFormat="1" applyFont="1" applyFill="1"/>
    <xf numFmtId="164" fontId="24" fillId="4" borderId="0" xfId="3" applyNumberFormat="1" applyFont="1" applyFill="1"/>
    <xf numFmtId="0" fontId="26" fillId="0" borderId="0" xfId="3" applyFont="1"/>
    <xf numFmtId="0" fontId="9" fillId="0" borderId="90" xfId="0" applyFont="1" applyBorder="1" applyAlignment="1">
      <alignment vertical="top" wrapText="1"/>
    </xf>
    <xf numFmtId="0" fontId="9" fillId="0" borderId="86" xfId="0" applyFont="1" applyBorder="1" applyAlignment="1">
      <alignment vertical="top" wrapText="1"/>
    </xf>
    <xf numFmtId="0" fontId="9" fillId="0" borderId="41" xfId="0" quotePrefix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0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justify" vertical="center" wrapText="1"/>
    </xf>
    <xf numFmtId="0" fontId="9" fillId="0" borderId="202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20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justify" vertical="center" wrapText="1"/>
    </xf>
    <xf numFmtId="0" fontId="10" fillId="0" borderId="202" xfId="0" applyFont="1" applyBorder="1" applyAlignment="1">
      <alignment horizontal="justify" vertical="center" wrapText="1"/>
    </xf>
    <xf numFmtId="0" fontId="10" fillId="0" borderId="0" xfId="0" quotePrefix="1" applyFont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0" xfId="0" applyFont="1"/>
    <xf numFmtId="164" fontId="9" fillId="0" borderId="36" xfId="1" applyFont="1" applyBorder="1" applyAlignment="1">
      <alignment horizontal="center" vertical="center" wrapText="1"/>
    </xf>
    <xf numFmtId="164" fontId="9" fillId="0" borderId="3" xfId="1" applyFont="1" applyBorder="1" applyAlignment="1">
      <alignment vertical="center" wrapText="1"/>
    </xf>
    <xf numFmtId="164" fontId="9" fillId="0" borderId="6" xfId="1" applyFont="1" applyBorder="1" applyAlignment="1">
      <alignment horizontal="center" vertical="center" wrapText="1"/>
    </xf>
    <xf numFmtId="49" fontId="28" fillId="0" borderId="0" xfId="9" applyNumberFormat="1" applyFont="1" applyAlignment="1">
      <alignment horizontal="center"/>
    </xf>
    <xf numFmtId="0" fontId="28" fillId="0" borderId="0" xfId="9" applyFont="1"/>
    <xf numFmtId="39" fontId="28" fillId="0" borderId="0" xfId="9" applyNumberFormat="1" applyFont="1"/>
    <xf numFmtId="49" fontId="28" fillId="0" borderId="203" xfId="9" applyNumberFormat="1" applyFont="1" applyBorder="1" applyAlignment="1">
      <alignment horizontal="center"/>
    </xf>
    <xf numFmtId="49" fontId="28" fillId="0" borderId="204" xfId="9" applyNumberFormat="1" applyFont="1" applyBorder="1" applyAlignment="1">
      <alignment horizontal="center"/>
    </xf>
    <xf numFmtId="0" fontId="28" fillId="0" borderId="204" xfId="9" applyFont="1" applyBorder="1" applyAlignment="1">
      <alignment vertical="center"/>
    </xf>
    <xf numFmtId="49" fontId="28" fillId="0" borderId="79" xfId="9" applyNumberFormat="1" applyFont="1" applyBorder="1" applyAlignment="1">
      <alignment horizontal="center"/>
    </xf>
    <xf numFmtId="49" fontId="28" fillId="0" borderId="65" xfId="9" applyNumberFormat="1" applyFont="1" applyBorder="1" applyAlignment="1">
      <alignment horizontal="center"/>
    </xf>
    <xf numFmtId="0" fontId="28" fillId="0" borderId="210" xfId="9" applyFont="1" applyBorder="1"/>
    <xf numFmtId="0" fontId="28" fillId="0" borderId="207" xfId="9" applyFont="1" applyBorder="1" applyAlignment="1">
      <alignment horizontal="center" vertical="center" wrapText="1"/>
    </xf>
    <xf numFmtId="49" fontId="28" fillId="0" borderId="211" xfId="9" applyNumberFormat="1" applyFont="1" applyBorder="1" applyAlignment="1">
      <alignment horizontal="left" vertical="center"/>
    </xf>
    <xf numFmtId="49" fontId="28" fillId="0" borderId="212" xfId="9" applyNumberFormat="1" applyFont="1" applyBorder="1" applyAlignment="1">
      <alignment horizontal="center" vertical="center"/>
    </xf>
    <xf numFmtId="0" fontId="28" fillId="0" borderId="212" xfId="9" applyFont="1" applyBorder="1" applyAlignment="1">
      <alignment vertical="center"/>
    </xf>
    <xf numFmtId="0" fontId="28" fillId="0" borderId="212" xfId="9" applyFont="1" applyBorder="1" applyAlignment="1">
      <alignment horizontal="left" vertical="center"/>
    </xf>
    <xf numFmtId="0" fontId="28" fillId="0" borderId="213" xfId="9" applyFont="1" applyBorder="1" applyAlignment="1">
      <alignment vertical="center"/>
    </xf>
    <xf numFmtId="0" fontId="28" fillId="0" borderId="0" xfId="9" applyFont="1" applyAlignment="1">
      <alignment vertical="center"/>
    </xf>
    <xf numFmtId="39" fontId="28" fillId="0" borderId="0" xfId="9" applyNumberFormat="1" applyFont="1" applyAlignment="1">
      <alignment vertical="center"/>
    </xf>
    <xf numFmtId="49" fontId="28" fillId="0" borderId="214" xfId="9" applyNumberFormat="1" applyFont="1" applyBorder="1" applyAlignment="1">
      <alignment horizontal="left" vertical="center"/>
    </xf>
    <xf numFmtId="49" fontId="28" fillId="0" borderId="114" xfId="9" applyNumberFormat="1" applyFont="1" applyBorder="1" applyAlignment="1">
      <alignment horizontal="center" vertical="center"/>
    </xf>
    <xf numFmtId="0" fontId="28" fillId="0" borderId="114" xfId="9" applyFont="1" applyBorder="1" applyAlignment="1">
      <alignment vertical="center"/>
    </xf>
    <xf numFmtId="0" fontId="28" fillId="0" borderId="114" xfId="9" applyFont="1" applyBorder="1" applyAlignment="1">
      <alignment horizontal="left" vertical="center"/>
    </xf>
    <xf numFmtId="0" fontId="28" fillId="0" borderId="215" xfId="9" applyFont="1" applyBorder="1" applyAlignment="1">
      <alignment vertical="center"/>
    </xf>
    <xf numFmtId="0" fontId="28" fillId="0" borderId="114" xfId="9" applyFont="1" applyBorder="1" applyAlignment="1">
      <alignment vertical="center" wrapText="1"/>
    </xf>
    <xf numFmtId="0" fontId="28" fillId="0" borderId="215" xfId="9" applyFont="1" applyBorder="1" applyAlignment="1">
      <alignment vertical="center" wrapText="1"/>
    </xf>
    <xf numFmtId="168" fontId="28" fillId="0" borderId="114" xfId="9" applyNumberFormat="1" applyFont="1" applyBorder="1" applyAlignment="1">
      <alignment vertical="center"/>
    </xf>
    <xf numFmtId="168" fontId="32" fillId="0" borderId="114" xfId="9" applyNumberFormat="1" applyFont="1" applyBorder="1" applyAlignment="1">
      <alignment vertical="top"/>
    </xf>
    <xf numFmtId="168" fontId="32" fillId="0" borderId="215" xfId="9" applyNumberFormat="1" applyFont="1" applyBorder="1" applyAlignment="1">
      <alignment vertical="top"/>
    </xf>
    <xf numFmtId="49" fontId="28" fillId="0" borderId="185" xfId="9" applyNumberFormat="1" applyFont="1" applyBorder="1" applyAlignment="1">
      <alignment horizontal="center" vertical="center"/>
    </xf>
    <xf numFmtId="0" fontId="28" fillId="0" borderId="185" xfId="9" applyFont="1" applyBorder="1" applyAlignment="1">
      <alignment vertical="center"/>
    </xf>
    <xf numFmtId="0" fontId="28" fillId="0" borderId="185" xfId="9" applyFont="1" applyBorder="1" applyAlignment="1">
      <alignment horizontal="left" vertical="center"/>
    </xf>
    <xf numFmtId="0" fontId="28" fillId="0" borderId="216" xfId="9" applyFont="1" applyBorder="1" applyAlignment="1">
      <alignment vertical="center"/>
    </xf>
    <xf numFmtId="0" fontId="28" fillId="0" borderId="132" xfId="9" applyFont="1" applyBorder="1" applyAlignment="1">
      <alignment horizontal="left" vertical="center"/>
    </xf>
    <xf numFmtId="39" fontId="28" fillId="0" borderId="0" xfId="9" applyNumberFormat="1" applyFont="1" applyAlignment="1">
      <alignment horizontal="center" vertical="center"/>
    </xf>
    <xf numFmtId="0" fontId="28" fillId="0" borderId="0" xfId="9" applyFont="1" applyAlignment="1">
      <alignment horizontal="center" vertical="center"/>
    </xf>
    <xf numFmtId="49" fontId="28" fillId="0" borderId="208" xfId="9" applyNumberFormat="1" applyFont="1" applyBorder="1" applyAlignment="1">
      <alignment horizontal="left" vertical="center"/>
    </xf>
    <xf numFmtId="49" fontId="28" fillId="0" borderId="0" xfId="9" applyNumberFormat="1" applyFont="1" applyAlignment="1">
      <alignment horizontal="center" vertical="center"/>
    </xf>
    <xf numFmtId="0" fontId="28" fillId="0" borderId="0" xfId="9" applyFont="1" applyAlignment="1">
      <alignment horizontal="right" vertical="center"/>
    </xf>
    <xf numFmtId="0" fontId="28" fillId="0" borderId="207" xfId="9" applyFont="1" applyBorder="1" applyAlignment="1">
      <alignment vertical="center"/>
    </xf>
    <xf numFmtId="9" fontId="28" fillId="0" borderId="0" xfId="9" applyNumberFormat="1" applyFont="1" applyAlignment="1">
      <alignment vertical="center"/>
    </xf>
    <xf numFmtId="0" fontId="33" fillId="0" borderId="0" xfId="9" applyFont="1"/>
    <xf numFmtId="0" fontId="33" fillId="0" borderId="0" xfId="9" applyFont="1" applyAlignment="1">
      <alignment horizontal="center" vertical="center"/>
    </xf>
    <xf numFmtId="0" fontId="33" fillId="0" borderId="193" xfId="9" applyFont="1" applyBorder="1" applyAlignment="1">
      <alignment horizontal="center" vertical="center" wrapText="1"/>
    </xf>
    <xf numFmtId="0" fontId="33" fillId="0" borderId="210" xfId="9" applyFont="1" applyBorder="1" applyAlignment="1">
      <alignment horizontal="center" vertical="center" wrapText="1"/>
    </xf>
    <xf numFmtId="0" fontId="28" fillId="0" borderId="228" xfId="9" applyFont="1" applyBorder="1" applyAlignment="1">
      <alignment horizontal="center" vertical="center" wrapText="1"/>
    </xf>
    <xf numFmtId="0" fontId="28" fillId="0" borderId="226" xfId="9" applyFont="1" applyBorder="1" applyAlignment="1">
      <alignment horizontal="center" vertical="center" wrapText="1"/>
    </xf>
    <xf numFmtId="0" fontId="28" fillId="0" borderId="76" xfId="9" applyFont="1" applyBorder="1" applyAlignment="1">
      <alignment horizontal="center" vertical="center" wrapText="1"/>
    </xf>
    <xf numFmtId="49" fontId="33" fillId="0" borderId="0" xfId="9" applyNumberFormat="1" applyFont="1" applyAlignment="1">
      <alignment horizontal="center" vertical="center" wrapText="1"/>
    </xf>
    <xf numFmtId="49" fontId="33" fillId="0" borderId="209" xfId="9" applyNumberFormat="1" applyFont="1" applyBorder="1" applyAlignment="1">
      <alignment horizontal="center" vertical="center" wrapText="1"/>
    </xf>
    <xf numFmtId="0" fontId="33" fillId="0" borderId="209" xfId="9" applyFont="1" applyBorder="1" applyAlignment="1">
      <alignment horizontal="center" vertical="center" wrapText="1"/>
    </xf>
    <xf numFmtId="42" fontId="33" fillId="0" borderId="207" xfId="9" applyNumberFormat="1" applyFont="1" applyBorder="1" applyAlignment="1">
      <alignment horizontal="center" vertical="center" wrapText="1"/>
    </xf>
    <xf numFmtId="39" fontId="33" fillId="0" borderId="0" xfId="9" applyNumberFormat="1" applyFont="1"/>
    <xf numFmtId="49" fontId="33" fillId="0" borderId="229" xfId="9" applyNumberFormat="1" applyFont="1" applyBorder="1" applyAlignment="1">
      <alignment horizontal="center"/>
    </xf>
    <xf numFmtId="49" fontId="33" fillId="0" borderId="230" xfId="9" applyNumberFormat="1" applyFont="1" applyBorder="1" applyAlignment="1">
      <alignment horizontal="center"/>
    </xf>
    <xf numFmtId="49" fontId="33" fillId="0" borderId="231" xfId="9" applyNumberFormat="1" applyFont="1" applyBorder="1" applyAlignment="1">
      <alignment horizontal="center"/>
    </xf>
    <xf numFmtId="0" fontId="33" fillId="0" borderId="230" xfId="9" applyFont="1" applyBorder="1"/>
    <xf numFmtId="0" fontId="33" fillId="0" borderId="231" xfId="9" applyFont="1" applyBorder="1"/>
    <xf numFmtId="0" fontId="33" fillId="0" borderId="232" xfId="9" applyFont="1" applyBorder="1" applyAlignment="1">
      <alignment horizontal="center" vertical="center"/>
    </xf>
    <xf numFmtId="39" fontId="33" fillId="0" borderId="231" xfId="9" applyNumberFormat="1" applyFont="1" applyBorder="1" applyAlignment="1">
      <alignment vertical="center"/>
    </xf>
    <xf numFmtId="39" fontId="33" fillId="0" borderId="232" xfId="9" applyNumberFormat="1" applyFont="1" applyBorder="1" applyAlignment="1">
      <alignment vertical="center"/>
    </xf>
    <xf numFmtId="42" fontId="33" fillId="0" borderId="233" xfId="9" applyNumberFormat="1" applyFont="1" applyBorder="1" applyAlignment="1">
      <alignment vertical="center"/>
    </xf>
    <xf numFmtId="49" fontId="33" fillId="0" borderId="234" xfId="9" applyNumberFormat="1" applyFont="1" applyBorder="1" applyAlignment="1">
      <alignment horizontal="center"/>
    </xf>
    <xf numFmtId="49" fontId="33" fillId="0" borderId="235" xfId="9" applyNumberFormat="1" applyFont="1" applyBorder="1" applyAlignment="1">
      <alignment horizontal="center"/>
    </xf>
    <xf numFmtId="49" fontId="33" fillId="0" borderId="236" xfId="9" applyNumberFormat="1" applyFont="1" applyBorder="1" applyAlignment="1">
      <alignment horizontal="center"/>
    </xf>
    <xf numFmtId="3" fontId="33" fillId="0" borderId="235" xfId="9" applyNumberFormat="1" applyFont="1" applyBorder="1" applyAlignment="1">
      <alignment horizontal="left"/>
    </xf>
    <xf numFmtId="3" fontId="33" fillId="0" borderId="236" xfId="9" applyNumberFormat="1" applyFont="1" applyBorder="1" applyAlignment="1">
      <alignment horizontal="left"/>
    </xf>
    <xf numFmtId="0" fontId="33" fillId="0" borderId="237" xfId="9" applyFont="1" applyBorder="1" applyAlignment="1">
      <alignment horizontal="center" vertical="center"/>
    </xf>
    <xf numFmtId="37" fontId="33" fillId="0" borderId="236" xfId="9" applyNumberFormat="1" applyFont="1" applyBorder="1" applyAlignment="1">
      <alignment horizontal="right" vertical="center"/>
    </xf>
    <xf numFmtId="37" fontId="33" fillId="0" borderId="237" xfId="9" applyNumberFormat="1" applyFont="1" applyBorder="1" applyAlignment="1">
      <alignment horizontal="right" vertical="center"/>
    </xf>
    <xf numFmtId="42" fontId="33" fillId="0" borderId="238" xfId="9" applyNumberFormat="1" applyFont="1" applyBorder="1" applyAlignment="1">
      <alignment vertical="center"/>
    </xf>
    <xf numFmtId="0" fontId="33" fillId="0" borderId="235" xfId="3" applyFont="1" applyBorder="1" applyAlignment="1">
      <alignment vertical="center"/>
    </xf>
    <xf numFmtId="0" fontId="33" fillId="0" borderId="237" xfId="3" applyFont="1" applyBorder="1" applyAlignment="1">
      <alignment horizontal="center" vertical="center"/>
    </xf>
    <xf numFmtId="37" fontId="33" fillId="0" borderId="236" xfId="3" applyNumberFormat="1" applyFont="1" applyBorder="1" applyAlignment="1">
      <alignment horizontal="right" vertical="center"/>
    </xf>
    <xf numFmtId="37" fontId="33" fillId="0" borderId="237" xfId="3" applyNumberFormat="1" applyFont="1" applyBorder="1" applyAlignment="1">
      <alignment horizontal="right" vertical="center"/>
    </xf>
    <xf numFmtId="49" fontId="28" fillId="0" borderId="234" xfId="9" applyNumberFormat="1" applyFont="1" applyBorder="1" applyAlignment="1">
      <alignment horizontal="center"/>
    </xf>
    <xf numFmtId="49" fontId="28" fillId="0" borderId="235" xfId="9" applyNumberFormat="1" applyFont="1" applyBorder="1" applyAlignment="1">
      <alignment horizontal="center"/>
    </xf>
    <xf numFmtId="49" fontId="28" fillId="0" borderId="235" xfId="9" quotePrefix="1" applyNumberFormat="1" applyFont="1" applyBorder="1" applyAlignment="1">
      <alignment horizontal="center"/>
    </xf>
    <xf numFmtId="49" fontId="28" fillId="0" borderId="236" xfId="9" applyNumberFormat="1" applyFont="1" applyBorder="1" applyAlignment="1">
      <alignment horizontal="center"/>
    </xf>
    <xf numFmtId="0" fontId="28" fillId="0" borderId="235" xfId="9" applyFont="1" applyBorder="1" applyAlignment="1">
      <alignment horizontal="left"/>
    </xf>
    <xf numFmtId="0" fontId="28" fillId="0" borderId="236" xfId="9" applyFont="1" applyBorder="1" applyAlignment="1">
      <alignment horizontal="left"/>
    </xf>
    <xf numFmtId="0" fontId="28" fillId="0" borderId="237" xfId="9" applyFont="1" applyBorder="1" applyAlignment="1">
      <alignment horizontal="center" vertical="center"/>
    </xf>
    <xf numFmtId="37" fontId="28" fillId="0" borderId="236" xfId="9" applyNumberFormat="1" applyFont="1" applyBorder="1" applyAlignment="1">
      <alignment horizontal="right" vertical="center"/>
    </xf>
    <xf numFmtId="37" fontId="28" fillId="0" borderId="237" xfId="9" applyNumberFormat="1" applyFont="1" applyBorder="1" applyAlignment="1">
      <alignment horizontal="right" vertical="center"/>
    </xf>
    <xf numFmtId="42" fontId="28" fillId="0" borderId="238" xfId="9" applyNumberFormat="1" applyFont="1" applyBorder="1" applyAlignment="1">
      <alignment vertical="center"/>
    </xf>
    <xf numFmtId="0" fontId="28" fillId="0" borderId="235" xfId="9" applyFont="1" applyBorder="1"/>
    <xf numFmtId="0" fontId="34" fillId="0" borderId="235" xfId="9" applyFont="1" applyBorder="1"/>
    <xf numFmtId="0" fontId="34" fillId="0" borderId="236" xfId="9" applyFont="1" applyBorder="1"/>
    <xf numFmtId="0" fontId="28" fillId="0" borderId="234" xfId="9" applyFont="1" applyBorder="1"/>
    <xf numFmtId="0" fontId="28" fillId="0" borderId="236" xfId="9" applyFont="1" applyBorder="1"/>
    <xf numFmtId="0" fontId="34" fillId="0" borderId="235" xfId="9" applyFont="1" applyBorder="1" applyAlignment="1">
      <alignment horizontal="left" vertical="top" wrapText="1"/>
    </xf>
    <xf numFmtId="0" fontId="34" fillId="0" borderId="235" xfId="9" applyFont="1" applyBorder="1" applyAlignment="1">
      <alignment horizontal="left" vertical="top"/>
    </xf>
    <xf numFmtId="0" fontId="28" fillId="0" borderId="235" xfId="3" applyFont="1" applyBorder="1" applyAlignment="1">
      <alignment vertical="center"/>
    </xf>
    <xf numFmtId="0" fontId="34" fillId="0" borderId="236" xfId="9" applyFont="1" applyBorder="1" applyAlignment="1">
      <alignment horizontal="left" vertical="top"/>
    </xf>
    <xf numFmtId="49" fontId="28" fillId="0" borderId="236" xfId="9" quotePrefix="1" applyNumberFormat="1" applyFont="1" applyBorder="1" applyAlignment="1">
      <alignment horizontal="center"/>
    </xf>
    <xf numFmtId="49" fontId="28" fillId="0" borderId="239" xfId="9" applyNumberFormat="1" applyFont="1" applyBorder="1" applyAlignment="1">
      <alignment horizontal="center"/>
    </xf>
    <xf numFmtId="49" fontId="28" fillId="0" borderId="240" xfId="9" applyNumberFormat="1" applyFont="1" applyBorder="1" applyAlignment="1">
      <alignment horizontal="center"/>
    </xf>
    <xf numFmtId="49" fontId="28" fillId="0" borderId="241" xfId="9" applyNumberFormat="1" applyFont="1" applyBorder="1" applyAlignment="1">
      <alignment horizontal="center"/>
    </xf>
    <xf numFmtId="0" fontId="28" fillId="0" borderId="240" xfId="3" applyFont="1" applyBorder="1" applyAlignment="1">
      <alignment vertical="center"/>
    </xf>
    <xf numFmtId="0" fontId="28" fillId="0" borderId="242" xfId="3" applyFont="1" applyBorder="1" applyAlignment="1">
      <alignment horizontal="center" vertical="center"/>
    </xf>
    <xf numFmtId="37" fontId="28" fillId="0" borderId="241" xfId="3" applyNumberFormat="1" applyFont="1" applyBorder="1" applyAlignment="1">
      <alignment horizontal="right" vertical="center"/>
    </xf>
    <xf numFmtId="37" fontId="28" fillId="0" borderId="242" xfId="3" applyNumberFormat="1" applyFont="1" applyBorder="1" applyAlignment="1">
      <alignment horizontal="right" vertical="center"/>
    </xf>
    <xf numFmtId="42" fontId="28" fillId="0" borderId="243" xfId="9" applyNumberFormat="1" applyFont="1" applyBorder="1" applyAlignment="1">
      <alignment vertical="center"/>
    </xf>
    <xf numFmtId="49" fontId="28" fillId="0" borderId="214" xfId="9" applyNumberFormat="1" applyFont="1" applyBorder="1" applyAlignment="1">
      <alignment horizontal="center" vertical="center"/>
    </xf>
    <xf numFmtId="0" fontId="33" fillId="0" borderId="114" xfId="9" applyFont="1" applyBorder="1" applyAlignment="1">
      <alignment vertical="center"/>
    </xf>
    <xf numFmtId="0" fontId="33" fillId="0" borderId="114" xfId="9" applyFont="1" applyBorder="1" applyAlignment="1">
      <alignment horizontal="center" vertical="center"/>
    </xf>
    <xf numFmtId="42" fontId="33" fillId="0" borderId="112" xfId="9" applyNumberFormat="1" applyFont="1" applyBorder="1" applyAlignment="1">
      <alignment vertical="center"/>
    </xf>
    <xf numFmtId="49" fontId="28" fillId="0" borderId="208" xfId="9" applyNumberFormat="1" applyFont="1" applyBorder="1" applyAlignment="1">
      <alignment horizontal="center" vertical="center"/>
    </xf>
    <xf numFmtId="0" fontId="28" fillId="0" borderId="0" xfId="9" applyFont="1" applyAlignment="1">
      <alignment horizontal="left" vertical="center"/>
    </xf>
    <xf numFmtId="39" fontId="28" fillId="0" borderId="207" xfId="9" applyNumberFormat="1" applyFont="1" applyBorder="1" applyAlignment="1">
      <alignment vertical="center"/>
    </xf>
    <xf numFmtId="0" fontId="28" fillId="0" borderId="207" xfId="9" applyFont="1" applyBorder="1"/>
    <xf numFmtId="0" fontId="28" fillId="0" borderId="0" xfId="9" applyFont="1" applyAlignment="1">
      <alignment horizontal="center"/>
    </xf>
    <xf numFmtId="0" fontId="28" fillId="0" borderId="207" xfId="9" applyFont="1" applyBorder="1" applyAlignment="1">
      <alignment horizontal="center"/>
    </xf>
    <xf numFmtId="0" fontId="35" fillId="0" borderId="207" xfId="9" applyFont="1" applyBorder="1"/>
    <xf numFmtId="39" fontId="28" fillId="0" borderId="244" xfId="9" applyNumberFormat="1" applyFont="1" applyBorder="1" applyAlignment="1">
      <alignment vertical="center"/>
    </xf>
    <xf numFmtId="49" fontId="28" fillId="0" borderId="245" xfId="9" applyNumberFormat="1" applyFont="1" applyBorder="1" applyAlignment="1">
      <alignment horizontal="center" vertical="center"/>
    </xf>
    <xf numFmtId="49" fontId="28" fillId="0" borderId="246" xfId="9" applyNumberFormat="1" applyFont="1" applyBorder="1" applyAlignment="1">
      <alignment horizontal="center" vertical="center"/>
    </xf>
    <xf numFmtId="49" fontId="28" fillId="0" borderId="129" xfId="9" applyNumberFormat="1" applyFont="1" applyBorder="1" applyAlignment="1">
      <alignment horizontal="center" vertical="center"/>
    </xf>
    <xf numFmtId="0" fontId="28" fillId="0" borderId="129" xfId="9" applyFont="1" applyBorder="1" applyAlignment="1">
      <alignment horizontal="left" vertical="center"/>
    </xf>
    <xf numFmtId="0" fontId="28" fillId="0" borderId="129" xfId="9" applyFont="1" applyBorder="1" applyAlignment="1">
      <alignment vertical="center"/>
    </xf>
    <xf numFmtId="0" fontId="28" fillId="0" borderId="129" xfId="9" applyFont="1" applyBorder="1" applyAlignment="1">
      <alignment horizontal="center" vertical="center"/>
    </xf>
    <xf numFmtId="39" fontId="28" fillId="0" borderId="129" xfId="9" applyNumberFormat="1" applyFont="1" applyBorder="1" applyAlignment="1">
      <alignment horizontal="center" vertical="center"/>
    </xf>
    <xf numFmtId="39" fontId="28" fillId="0" borderId="244" xfId="9" applyNumberFormat="1" applyFont="1" applyBorder="1" applyAlignment="1">
      <alignment horizontal="center" vertical="center"/>
    </xf>
    <xf numFmtId="49" fontId="28" fillId="0" borderId="0" xfId="9" applyNumberFormat="1" applyFont="1" applyAlignment="1">
      <alignment vertical="center"/>
    </xf>
    <xf numFmtId="0" fontId="28" fillId="0" borderId="217" xfId="9" applyFont="1" applyBorder="1" applyAlignment="1">
      <alignment horizontal="center" vertical="center"/>
    </xf>
    <xf numFmtId="0" fontId="28" fillId="0" borderId="212" xfId="9" applyFont="1" applyBorder="1" applyAlignment="1">
      <alignment horizontal="center" vertical="center"/>
    </xf>
    <xf numFmtId="3" fontId="28" fillId="0" borderId="213" xfId="5" applyNumberFormat="1" applyFont="1" applyFill="1" applyBorder="1" applyAlignment="1">
      <alignment horizontal="right" vertical="center"/>
    </xf>
    <xf numFmtId="49" fontId="28" fillId="0" borderId="210" xfId="9" applyNumberFormat="1" applyFont="1" applyBorder="1" applyAlignment="1">
      <alignment horizontal="center" vertical="center"/>
    </xf>
    <xf numFmtId="0" fontId="28" fillId="0" borderId="210" xfId="9" applyFont="1" applyBorder="1" applyAlignment="1">
      <alignment horizontal="center" vertical="center"/>
    </xf>
    <xf numFmtId="3" fontId="28" fillId="0" borderId="209" xfId="5" applyNumberFormat="1" applyFont="1" applyFill="1" applyBorder="1" applyAlignment="1">
      <alignment horizontal="center" vertical="center"/>
    </xf>
    <xf numFmtId="3" fontId="28" fillId="0" borderId="0" xfId="5" applyNumberFormat="1" applyFont="1" applyFill="1" applyBorder="1" applyAlignment="1">
      <alignment horizontal="center" vertical="center"/>
    </xf>
    <xf numFmtId="3" fontId="28" fillId="0" borderId="207" xfId="5" applyNumberFormat="1" applyFont="1" applyFill="1" applyBorder="1" applyAlignment="1">
      <alignment horizontal="right" vertical="center"/>
    </xf>
    <xf numFmtId="49" fontId="28" fillId="0" borderId="79" xfId="9" applyNumberFormat="1" applyFont="1" applyBorder="1" applyAlignment="1">
      <alignment horizontal="center" vertical="center"/>
    </xf>
    <xf numFmtId="49" fontId="28" fillId="0" borderId="65" xfId="9" applyNumberFormat="1" applyFont="1" applyBorder="1" applyAlignment="1">
      <alignment horizontal="center" vertical="center"/>
    </xf>
    <xf numFmtId="49" fontId="28" fillId="0" borderId="247" xfId="9" applyNumberFormat="1" applyFont="1" applyBorder="1" applyAlignment="1">
      <alignment horizontal="center" vertical="center"/>
    </xf>
    <xf numFmtId="0" fontId="28" fillId="0" borderId="65" xfId="9" applyFont="1" applyBorder="1" applyAlignment="1">
      <alignment horizontal="center" vertical="center"/>
    </xf>
    <xf numFmtId="0" fontId="28" fillId="0" borderId="247" xfId="9" applyFont="1" applyBorder="1" applyAlignment="1">
      <alignment horizontal="center" vertical="center"/>
    </xf>
    <xf numFmtId="3" fontId="28" fillId="0" borderId="248" xfId="5" applyNumberFormat="1" applyFont="1" applyFill="1" applyBorder="1" applyAlignment="1">
      <alignment horizontal="center" vertical="center"/>
    </xf>
    <xf numFmtId="3" fontId="28" fillId="0" borderId="65" xfId="5" applyNumberFormat="1" applyFont="1" applyFill="1" applyBorder="1" applyAlignment="1">
      <alignment horizontal="center" vertical="center"/>
    </xf>
    <xf numFmtId="3" fontId="28" fillId="0" borderId="206" xfId="5" applyNumberFormat="1" applyFont="1" applyFill="1" applyBorder="1" applyAlignment="1">
      <alignment horizontal="right" vertical="center"/>
    </xf>
    <xf numFmtId="39" fontId="33" fillId="0" borderId="233" xfId="9" applyNumberFormat="1" applyFont="1" applyBorder="1" applyAlignment="1">
      <alignment vertical="center"/>
    </xf>
    <xf numFmtId="37" fontId="33" fillId="0" borderId="238" xfId="9" applyNumberFormat="1" applyFont="1" applyBorder="1" applyAlignment="1">
      <alignment vertical="center"/>
    </xf>
    <xf numFmtId="37" fontId="28" fillId="0" borderId="238" xfId="9" applyNumberFormat="1" applyFont="1" applyBorder="1" applyAlignment="1">
      <alignment vertical="center"/>
    </xf>
    <xf numFmtId="37" fontId="28" fillId="0" borderId="243" xfId="9" applyNumberFormat="1" applyFont="1" applyBorder="1" applyAlignment="1">
      <alignment vertical="center"/>
    </xf>
    <xf numFmtId="39" fontId="33" fillId="0" borderId="112" xfId="9" applyNumberFormat="1" applyFont="1" applyBorder="1" applyAlignment="1">
      <alignment vertical="center"/>
    </xf>
    <xf numFmtId="0" fontId="35" fillId="0" borderId="0" xfId="9" applyFont="1"/>
    <xf numFmtId="39" fontId="28" fillId="0" borderId="129" xfId="9" applyNumberFormat="1" applyFont="1" applyBorder="1" applyAlignment="1">
      <alignment vertical="center"/>
    </xf>
    <xf numFmtId="0" fontId="10" fillId="0" borderId="251" xfId="0" applyFont="1" applyBorder="1" applyAlignment="1">
      <alignment horizontal="center" vertical="center" wrapText="1"/>
    </xf>
    <xf numFmtId="164" fontId="10" fillId="0" borderId="251" xfId="1" applyFont="1" applyBorder="1" applyAlignment="1">
      <alignment vertical="center" wrapText="1"/>
    </xf>
    <xf numFmtId="0" fontId="10" fillId="4" borderId="9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left" vertical="center" wrapText="1" indent="1"/>
    </xf>
    <xf numFmtId="0" fontId="10" fillId="4" borderId="3" xfId="0" quotePrefix="1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justify" vertical="center" wrapText="1"/>
    </xf>
    <xf numFmtId="0" fontId="10" fillId="4" borderId="255" xfId="0" applyFont="1" applyFill="1" applyBorder="1" applyAlignment="1">
      <alignment horizontal="center" vertical="center" wrapText="1"/>
    </xf>
    <xf numFmtId="164" fontId="10" fillId="4" borderId="255" xfId="1" applyFont="1" applyFill="1" applyBorder="1" applyAlignment="1">
      <alignment vertical="center" wrapText="1"/>
    </xf>
    <xf numFmtId="0" fontId="12" fillId="4" borderId="0" xfId="0" applyFont="1" applyFill="1"/>
    <xf numFmtId="0" fontId="10" fillId="0" borderId="255" xfId="0" applyFont="1" applyBorder="1" applyAlignment="1">
      <alignment horizontal="center" vertical="center" wrapText="1"/>
    </xf>
    <xf numFmtId="164" fontId="10" fillId="0" borderId="255" xfId="1" applyFont="1" applyBorder="1" applyAlignment="1">
      <alignment vertical="center" wrapText="1"/>
    </xf>
    <xf numFmtId="0" fontId="10" fillId="0" borderId="263" xfId="0" applyFont="1" applyBorder="1" applyAlignment="1">
      <alignment horizontal="center" vertical="center" wrapText="1"/>
    </xf>
    <xf numFmtId="164" fontId="10" fillId="0" borderId="263" xfId="1" applyFont="1" applyBorder="1" applyAlignment="1">
      <alignment vertical="center" wrapText="1"/>
    </xf>
    <xf numFmtId="0" fontId="9" fillId="0" borderId="255" xfId="0" applyFont="1" applyBorder="1" applyAlignment="1">
      <alignment horizontal="center" vertical="center" wrapText="1"/>
    </xf>
    <xf numFmtId="164" fontId="9" fillId="0" borderId="255" xfId="1" applyFont="1" applyBorder="1" applyAlignment="1">
      <alignment vertical="center" wrapText="1"/>
    </xf>
    <xf numFmtId="0" fontId="9" fillId="0" borderId="265" xfId="0" applyFont="1" applyBorder="1" applyAlignment="1">
      <alignment horizontal="center" vertical="center" wrapText="1"/>
    </xf>
    <xf numFmtId="164" fontId="9" fillId="0" borderId="265" xfId="1" applyFont="1" applyBorder="1" applyAlignment="1">
      <alignment vertical="center" wrapText="1"/>
    </xf>
    <xf numFmtId="0" fontId="9" fillId="0" borderId="253" xfId="0" applyFont="1" applyBorder="1" applyAlignment="1">
      <alignment horizontal="left" vertical="center" wrapText="1"/>
    </xf>
    <xf numFmtId="0" fontId="9" fillId="0" borderId="254" xfId="0" applyFont="1" applyBorder="1" applyAlignment="1">
      <alignment horizontal="left" vertical="center" wrapText="1"/>
    </xf>
    <xf numFmtId="0" fontId="9" fillId="0" borderId="255" xfId="0" applyFont="1" applyBorder="1" applyAlignment="1">
      <alignment horizontal="left" vertical="center" wrapText="1"/>
    </xf>
    <xf numFmtId="164" fontId="9" fillId="0" borderId="253" xfId="1" applyFont="1" applyBorder="1" applyAlignment="1">
      <alignment horizontal="center" vertical="center" wrapText="1"/>
    </xf>
    <xf numFmtId="164" fontId="9" fillId="0" borderId="255" xfId="1" applyFont="1" applyBorder="1" applyAlignment="1">
      <alignment horizontal="center" vertical="center" wrapText="1"/>
    </xf>
    <xf numFmtId="166" fontId="9" fillId="0" borderId="253" xfId="1" applyNumberFormat="1" applyFont="1" applyBorder="1" applyAlignment="1">
      <alignment vertical="center" wrapText="1"/>
    </xf>
    <xf numFmtId="166" fontId="9" fillId="0" borderId="255" xfId="1" applyNumberFormat="1" applyFont="1" applyBorder="1" applyAlignment="1">
      <alignment vertical="center" wrapText="1"/>
    </xf>
    <xf numFmtId="166" fontId="9" fillId="4" borderId="253" xfId="1" applyNumberFormat="1" applyFont="1" applyFill="1" applyBorder="1" applyAlignment="1">
      <alignment vertical="center" wrapText="1"/>
    </xf>
    <xf numFmtId="166" fontId="9" fillId="4" borderId="254" xfId="1" applyNumberFormat="1" applyFont="1" applyFill="1" applyBorder="1" applyAlignment="1">
      <alignment vertical="center" wrapText="1"/>
    </xf>
    <xf numFmtId="166" fontId="9" fillId="4" borderId="256" xfId="1" applyNumberFormat="1" applyFont="1" applyFill="1" applyBorder="1" applyAlignment="1">
      <alignment vertical="center" wrapText="1"/>
    </xf>
    <xf numFmtId="0" fontId="19" fillId="4" borderId="255" xfId="0" applyFont="1" applyFill="1" applyBorder="1" applyAlignment="1">
      <alignment horizontal="center" vertical="center" wrapText="1"/>
    </xf>
    <xf numFmtId="164" fontId="19" fillId="4" borderId="255" xfId="1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 indent="1"/>
    </xf>
    <xf numFmtId="0" fontId="9" fillId="4" borderId="3" xfId="0" applyFont="1" applyFill="1" applyBorder="1" applyAlignment="1">
      <alignment horizontal="left" vertical="center" wrapText="1" indent="1"/>
    </xf>
    <xf numFmtId="0" fontId="9" fillId="4" borderId="3" xfId="0" applyFont="1" applyFill="1" applyBorder="1" applyAlignment="1">
      <alignment horizontal="justify" vertical="center" wrapText="1"/>
    </xf>
    <xf numFmtId="0" fontId="0" fillId="4" borderId="0" xfId="0" applyFill="1"/>
    <xf numFmtId="164" fontId="10" fillId="0" borderId="253" xfId="1" applyFont="1" applyBorder="1" applyAlignment="1">
      <alignment horizontal="center" vertical="center" wrapText="1"/>
    </xf>
    <xf numFmtId="164" fontId="10" fillId="0" borderId="255" xfId="1" applyFont="1" applyBorder="1" applyAlignment="1">
      <alignment horizontal="center" vertical="center" wrapText="1"/>
    </xf>
    <xf numFmtId="166" fontId="10" fillId="0" borderId="253" xfId="1" applyNumberFormat="1" applyFont="1" applyBorder="1" applyAlignment="1">
      <alignment vertical="center" wrapText="1"/>
    </xf>
    <xf numFmtId="166" fontId="10" fillId="0" borderId="255" xfId="1" applyNumberFormat="1" applyFont="1" applyBorder="1" applyAlignment="1">
      <alignment vertical="center" wrapText="1"/>
    </xf>
    <xf numFmtId="166" fontId="9" fillId="0" borderId="254" xfId="1" applyNumberFormat="1" applyFont="1" applyBorder="1" applyAlignment="1">
      <alignment vertical="center" wrapText="1"/>
    </xf>
    <xf numFmtId="166" fontId="9" fillId="0" borderId="256" xfId="1" applyNumberFormat="1" applyFont="1" applyBorder="1" applyAlignment="1">
      <alignment vertical="center" wrapText="1"/>
    </xf>
    <xf numFmtId="0" fontId="9" fillId="0" borderId="268" xfId="0" applyFont="1" applyBorder="1" applyAlignment="1">
      <alignment horizontal="center" vertical="center" wrapText="1"/>
    </xf>
    <xf numFmtId="164" fontId="9" fillId="0" borderId="268" xfId="1" applyFont="1" applyBorder="1" applyAlignment="1">
      <alignment horizontal="left" vertical="center" wrapText="1"/>
    </xf>
    <xf numFmtId="9" fontId="23" fillId="0" borderId="112" xfId="4" quotePrefix="1" applyNumberFormat="1" applyFont="1" applyBorder="1" applyAlignment="1">
      <alignment horizontal="center" vertical="top" wrapText="1"/>
    </xf>
    <xf numFmtId="0" fontId="40" fillId="0" borderId="0" xfId="10" applyFont="1"/>
    <xf numFmtId="0" fontId="41" fillId="0" borderId="114" xfId="10" applyFont="1" applyBorder="1"/>
    <xf numFmtId="0" fontId="41" fillId="0" borderId="114" xfId="10" applyFont="1" applyBorder="1" applyAlignment="1">
      <alignment horizontal="center"/>
    </xf>
    <xf numFmtId="0" fontId="41" fillId="0" borderId="215" xfId="10" applyFont="1" applyBorder="1"/>
    <xf numFmtId="169" fontId="42" fillId="0" borderId="114" xfId="10" applyNumberFormat="1" applyFont="1" applyBorder="1"/>
    <xf numFmtId="0" fontId="40" fillId="0" borderId="0" xfId="10" applyFont="1" applyAlignment="1">
      <alignment horizontal="left" vertical="top" wrapText="1"/>
    </xf>
    <xf numFmtId="0" fontId="40" fillId="0" borderId="0" xfId="10" applyFont="1" applyAlignment="1">
      <alignment vertical="top"/>
    </xf>
    <xf numFmtId="0" fontId="42" fillId="0" borderId="207" xfId="10" applyFont="1" applyBorder="1" applyAlignment="1">
      <alignment horizontal="center"/>
    </xf>
    <xf numFmtId="0" fontId="42" fillId="0" borderId="193" xfId="10" applyFont="1" applyBorder="1" applyAlignment="1">
      <alignment horizontal="center" vertical="center"/>
    </xf>
    <xf numFmtId="0" fontId="42" fillId="0" borderId="193" xfId="10" applyFont="1" applyBorder="1" applyAlignment="1">
      <alignment horizontal="center" vertical="center" wrapText="1"/>
    </xf>
    <xf numFmtId="0" fontId="42" fillId="0" borderId="207" xfId="10" applyFont="1" applyBorder="1" applyAlignment="1">
      <alignment horizontal="center" vertical="center"/>
    </xf>
    <xf numFmtId="0" fontId="42" fillId="6" borderId="112" xfId="10" applyFont="1" applyFill="1" applyBorder="1" applyAlignment="1">
      <alignment horizontal="center"/>
    </xf>
    <xf numFmtId="0" fontId="42" fillId="6" borderId="215" xfId="10" applyFont="1" applyFill="1" applyBorder="1" applyAlignment="1">
      <alignment horizontal="center"/>
    </xf>
    <xf numFmtId="0" fontId="42" fillId="0" borderId="214" xfId="10" applyFont="1" applyBorder="1" applyAlignment="1">
      <alignment horizontal="center"/>
    </xf>
    <xf numFmtId="0" fontId="42" fillId="0" borderId="114" xfId="10" applyFont="1" applyBorder="1" applyAlignment="1">
      <alignment horizontal="center"/>
    </xf>
    <xf numFmtId="0" fontId="42" fillId="0" borderId="113" xfId="10" applyFont="1" applyBorder="1" applyAlignment="1">
      <alignment horizontal="center"/>
    </xf>
    <xf numFmtId="0" fontId="42" fillId="0" borderId="115" xfId="10" applyFont="1" applyBorder="1" applyAlignment="1">
      <alignment horizontal="center"/>
    </xf>
    <xf numFmtId="0" fontId="42" fillId="0" borderId="112" xfId="10" applyFont="1" applyBorder="1" applyAlignment="1">
      <alignment horizontal="center"/>
    </xf>
    <xf numFmtId="0" fontId="42" fillId="0" borderId="215" xfId="10" applyFont="1" applyBorder="1" applyAlignment="1">
      <alignment horizontal="center"/>
    </xf>
    <xf numFmtId="0" fontId="42" fillId="0" borderId="214" xfId="10" applyFont="1" applyBorder="1" applyAlignment="1">
      <alignment horizontal="center" vertical="center"/>
    </xf>
    <xf numFmtId="0" fontId="42" fillId="0" borderId="114" xfId="10" applyFont="1" applyBorder="1" applyAlignment="1">
      <alignment horizontal="center" vertical="center"/>
    </xf>
    <xf numFmtId="164" fontId="42" fillId="0" borderId="215" xfId="10" applyNumberFormat="1" applyFont="1" applyBorder="1" applyAlignment="1">
      <alignment horizontal="center"/>
    </xf>
    <xf numFmtId="0" fontId="42" fillId="0" borderId="114" xfId="10" quotePrefix="1" applyFont="1" applyBorder="1" applyAlignment="1">
      <alignment horizontal="center" vertical="center"/>
    </xf>
    <xf numFmtId="0" fontId="42" fillId="0" borderId="112" xfId="10" applyFont="1" applyBorder="1"/>
    <xf numFmtId="164" fontId="42" fillId="0" borderId="215" xfId="10" applyNumberFormat="1" applyFont="1" applyBorder="1"/>
    <xf numFmtId="0" fontId="42" fillId="0" borderId="113" xfId="10" applyFont="1" applyBorder="1" applyAlignment="1">
      <alignment horizontal="left"/>
    </xf>
    <xf numFmtId="0" fontId="42" fillId="0" borderId="115" xfId="10" applyFont="1" applyBorder="1" applyAlignment="1">
      <alignment horizontal="left"/>
    </xf>
    <xf numFmtId="0" fontId="41" fillId="0" borderId="112" xfId="10" applyFont="1" applyBorder="1"/>
    <xf numFmtId="0" fontId="41" fillId="0" borderId="112" xfId="10" applyFont="1" applyBorder="1" applyAlignment="1">
      <alignment horizontal="center"/>
    </xf>
    <xf numFmtId="164" fontId="41" fillId="0" borderId="112" xfId="11" applyFont="1" applyFill="1" applyBorder="1"/>
    <xf numFmtId="0" fontId="42" fillId="0" borderId="208" xfId="10" applyFont="1" applyBorder="1" applyAlignment="1">
      <alignment horizontal="center" vertical="center"/>
    </xf>
    <xf numFmtId="0" fontId="42" fillId="0" borderId="0" xfId="10" applyFont="1" applyAlignment="1">
      <alignment horizontal="center" vertical="center"/>
    </xf>
    <xf numFmtId="0" fontId="42" fillId="0" borderId="0" xfId="10" quotePrefix="1" applyFont="1" applyAlignment="1">
      <alignment horizontal="center" vertical="center"/>
    </xf>
    <xf numFmtId="0" fontId="41" fillId="0" borderId="193" xfId="10" applyFont="1" applyBorder="1"/>
    <xf numFmtId="0" fontId="42" fillId="0" borderId="193" xfId="10" applyFont="1" applyBorder="1" applyAlignment="1">
      <alignment horizontal="center"/>
    </xf>
    <xf numFmtId="0" fontId="42" fillId="0" borderId="193" xfId="10" applyFont="1" applyBorder="1"/>
    <xf numFmtId="164" fontId="42" fillId="0" borderId="207" xfId="10" applyNumberFormat="1" applyFont="1" applyBorder="1"/>
    <xf numFmtId="0" fontId="41" fillId="0" borderId="193" xfId="10" applyFont="1" applyBorder="1" applyAlignment="1">
      <alignment horizontal="center"/>
    </xf>
    <xf numFmtId="164" fontId="41" fillId="0" borderId="193" xfId="11" applyFont="1" applyFill="1" applyBorder="1"/>
    <xf numFmtId="164" fontId="41" fillId="0" borderId="207" xfId="10" applyNumberFormat="1" applyFont="1" applyBorder="1"/>
    <xf numFmtId="0" fontId="41" fillId="0" borderId="210" xfId="10" applyFont="1" applyBorder="1" applyAlignment="1">
      <alignment horizontal="left"/>
    </xf>
    <xf numFmtId="0" fontId="41" fillId="0" borderId="209" xfId="10" applyFont="1" applyBorder="1" applyAlignment="1">
      <alignment horizontal="left"/>
    </xf>
    <xf numFmtId="3" fontId="42" fillId="0" borderId="193" xfId="10" quotePrefix="1" applyNumberFormat="1" applyFont="1" applyBorder="1" applyAlignment="1">
      <alignment horizontal="right"/>
    </xf>
    <xf numFmtId="3" fontId="42" fillId="0" borderId="193" xfId="10" applyNumberFormat="1" applyFont="1" applyBorder="1" applyAlignment="1">
      <alignment horizontal="center"/>
    </xf>
    <xf numFmtId="164" fontId="42" fillId="0" borderId="193" xfId="11" quotePrefix="1" applyFont="1" applyFill="1" applyBorder="1" applyAlignment="1">
      <alignment horizontal="right"/>
    </xf>
    <xf numFmtId="0" fontId="41" fillId="0" borderId="208" xfId="10" applyFont="1" applyBorder="1" applyAlignment="1">
      <alignment horizontal="center" vertical="center"/>
    </xf>
    <xf numFmtId="0" fontId="41" fillId="0" borderId="0" xfId="10" applyFont="1" applyAlignment="1">
      <alignment horizontal="center" vertical="center"/>
    </xf>
    <xf numFmtId="0" fontId="41" fillId="0" borderId="0" xfId="10" quotePrefix="1" applyFont="1" applyAlignment="1">
      <alignment horizontal="center" vertical="center"/>
    </xf>
    <xf numFmtId="3" fontId="41" fillId="0" borderId="210" xfId="10" applyNumberFormat="1" applyFont="1" applyBorder="1"/>
    <xf numFmtId="0" fontId="41" fillId="0" borderId="209" xfId="10" applyFont="1" applyBorder="1"/>
    <xf numFmtId="3" fontId="41" fillId="0" borderId="193" xfId="10" quotePrefix="1" applyNumberFormat="1" applyFont="1" applyBorder="1" applyAlignment="1">
      <alignment horizontal="right"/>
    </xf>
    <xf numFmtId="3" fontId="41" fillId="0" borderId="193" xfId="10" applyNumberFormat="1" applyFont="1" applyBorder="1" applyAlignment="1">
      <alignment horizontal="center"/>
    </xf>
    <xf numFmtId="164" fontId="41" fillId="0" borderId="193" xfId="11" quotePrefix="1" applyFont="1" applyFill="1" applyBorder="1" applyAlignment="1">
      <alignment horizontal="right"/>
    </xf>
    <xf numFmtId="0" fontId="41" fillId="0" borderId="273" xfId="10" applyFont="1" applyBorder="1" applyAlignment="1">
      <alignment horizontal="center" vertical="center"/>
    </xf>
    <xf numFmtId="0" fontId="41" fillId="0" borderId="235" xfId="10" applyFont="1" applyBorder="1" applyAlignment="1">
      <alignment horizontal="center" vertical="center"/>
    </xf>
    <xf numFmtId="0" fontId="41" fillId="0" borderId="235" xfId="10" quotePrefix="1" applyFont="1" applyBorder="1" applyAlignment="1">
      <alignment horizontal="center" vertical="center"/>
    </xf>
    <xf numFmtId="3" fontId="41" fillId="0" borderId="234" xfId="10" applyNumberFormat="1" applyFont="1" applyBorder="1"/>
    <xf numFmtId="3" fontId="41" fillId="0" borderId="236" xfId="10" applyNumberFormat="1" applyFont="1" applyBorder="1"/>
    <xf numFmtId="3" fontId="41" fillId="0" borderId="237" xfId="10" quotePrefix="1" applyNumberFormat="1" applyFont="1" applyBorder="1" applyAlignment="1">
      <alignment horizontal="right"/>
    </xf>
    <xf numFmtId="3" fontId="41" fillId="0" borderId="237" xfId="10" applyNumberFormat="1" applyFont="1" applyBorder="1" applyAlignment="1">
      <alignment horizontal="center"/>
    </xf>
    <xf numFmtId="164" fontId="41" fillId="0" borderId="237" xfId="11" quotePrefix="1" applyFont="1" applyFill="1" applyBorder="1" applyAlignment="1">
      <alignment horizontal="right"/>
    </xf>
    <xf numFmtId="164" fontId="41" fillId="0" borderId="238" xfId="10" applyNumberFormat="1" applyFont="1" applyBorder="1"/>
    <xf numFmtId="165" fontId="40" fillId="0" borderId="0" xfId="10" applyNumberFormat="1" applyFont="1"/>
    <xf numFmtId="43" fontId="40" fillId="0" borderId="0" xfId="10" applyNumberFormat="1" applyFont="1"/>
    <xf numFmtId="0" fontId="43" fillId="0" borderId="0" xfId="10" applyFont="1"/>
    <xf numFmtId="3" fontId="42" fillId="0" borderId="234" xfId="10" applyNumberFormat="1" applyFont="1" applyBorder="1"/>
    <xf numFmtId="164" fontId="42" fillId="0" borderId="238" xfId="10" applyNumberFormat="1" applyFont="1" applyBorder="1"/>
    <xf numFmtId="3" fontId="41" fillId="0" borderId="274" xfId="10" applyNumberFormat="1" applyFont="1" applyBorder="1"/>
    <xf numFmtId="3" fontId="41" fillId="0" borderId="275" xfId="10" applyNumberFormat="1" applyFont="1" applyBorder="1"/>
    <xf numFmtId="0" fontId="41" fillId="0" borderId="276" xfId="10" applyFont="1" applyBorder="1" applyAlignment="1">
      <alignment horizontal="center"/>
    </xf>
    <xf numFmtId="0" fontId="41" fillId="0" borderId="277" xfId="10" applyFont="1" applyBorder="1" applyAlignment="1">
      <alignment horizontal="center"/>
    </xf>
    <xf numFmtId="3" fontId="41" fillId="0" borderId="209" xfId="10" applyNumberFormat="1" applyFont="1" applyBorder="1"/>
    <xf numFmtId="3" fontId="41" fillId="0" borderId="278" xfId="10" quotePrefix="1" applyNumberFormat="1" applyFont="1" applyBorder="1" applyAlignment="1">
      <alignment horizontal="right"/>
    </xf>
    <xf numFmtId="3" fontId="41" fillId="0" borderId="278" xfId="10" applyNumberFormat="1" applyFont="1" applyBorder="1" applyAlignment="1">
      <alignment horizontal="center"/>
    </xf>
    <xf numFmtId="164" fontId="41" fillId="0" borderId="278" xfId="11" quotePrefix="1" applyFont="1" applyFill="1" applyBorder="1" applyAlignment="1">
      <alignment horizontal="right"/>
    </xf>
    <xf numFmtId="164" fontId="41" fillId="0" borderId="279" xfId="10" applyNumberFormat="1" applyFont="1" applyBorder="1"/>
    <xf numFmtId="0" fontId="41" fillId="0" borderId="129" xfId="10" applyFont="1" applyBorder="1" applyAlignment="1">
      <alignment horizontal="center"/>
    </xf>
    <xf numFmtId="3" fontId="41" fillId="0" borderId="195" xfId="10" quotePrefix="1" applyNumberFormat="1" applyFont="1" applyBorder="1" applyAlignment="1">
      <alignment horizontal="right"/>
    </xf>
    <xf numFmtId="3" fontId="41" fillId="0" borderId="195" xfId="10" applyNumberFormat="1" applyFont="1" applyBorder="1" applyAlignment="1">
      <alignment horizontal="center"/>
    </xf>
    <xf numFmtId="164" fontId="41" fillId="0" borderId="195" xfId="11" quotePrefix="1" applyFont="1" applyFill="1" applyBorder="1" applyAlignment="1">
      <alignment horizontal="right"/>
    </xf>
    <xf numFmtId="164" fontId="42" fillId="8" borderId="280" xfId="10" applyNumberFormat="1" applyFont="1" applyFill="1" applyBorder="1"/>
    <xf numFmtId="0" fontId="40" fillId="0" borderId="0" xfId="10" applyFont="1" applyAlignment="1">
      <alignment horizontal="left"/>
    </xf>
    <xf numFmtId="0" fontId="41" fillId="0" borderId="219" xfId="10" applyFont="1" applyBorder="1" applyAlignment="1">
      <alignment horizontal="center" vertical="center"/>
    </xf>
    <xf numFmtId="0" fontId="41" fillId="0" borderId="132" xfId="10" applyFont="1" applyBorder="1" applyAlignment="1">
      <alignment horizontal="center" vertical="center"/>
    </xf>
    <xf numFmtId="0" fontId="41" fillId="0" borderId="132" xfId="10" applyFont="1" applyBorder="1" applyAlignment="1">
      <alignment vertical="center"/>
    </xf>
    <xf numFmtId="0" fontId="40" fillId="0" borderId="0" xfId="10" applyFont="1" applyAlignment="1">
      <alignment vertical="center"/>
    </xf>
    <xf numFmtId="0" fontId="40" fillId="0" borderId="0" xfId="10" applyFont="1" applyAlignment="1">
      <alignment horizontal="left" vertical="center"/>
    </xf>
    <xf numFmtId="164" fontId="41" fillId="0" borderId="0" xfId="11" applyFont="1" applyBorder="1" applyAlignment="1">
      <alignment vertical="center"/>
    </xf>
    <xf numFmtId="0" fontId="42" fillId="0" borderId="0" xfId="10" applyFont="1" applyAlignment="1">
      <alignment horizontal="center" vertical="center" wrapText="1"/>
    </xf>
    <xf numFmtId="0" fontId="42" fillId="0" borderId="207" xfId="10" applyFont="1" applyBorder="1" applyAlignment="1">
      <alignment horizontal="center" vertical="center" wrapText="1"/>
    </xf>
    <xf numFmtId="0" fontId="41" fillId="0" borderId="0" xfId="10" applyFont="1" applyAlignment="1">
      <alignment vertical="center"/>
    </xf>
    <xf numFmtId="0" fontId="41" fillId="0" borderId="281" xfId="10" applyFont="1" applyBorder="1" applyAlignment="1">
      <alignment horizontal="left" vertical="center"/>
    </xf>
    <xf numFmtId="0" fontId="41" fillId="0" borderId="282" xfId="10" applyFont="1" applyBorder="1" applyAlignment="1">
      <alignment horizontal="left" vertical="center"/>
    </xf>
    <xf numFmtId="0" fontId="41" fillId="0" borderId="282" xfId="10" applyFont="1" applyBorder="1" applyAlignment="1">
      <alignment vertical="center"/>
    </xf>
    <xf numFmtId="0" fontId="41" fillId="0" borderId="282" xfId="10" applyFont="1" applyBorder="1" applyAlignment="1">
      <alignment horizontal="center" vertical="center"/>
    </xf>
    <xf numFmtId="0" fontId="41" fillId="0" borderId="283" xfId="10" applyFont="1" applyBorder="1" applyAlignment="1">
      <alignment vertical="center"/>
    </xf>
    <xf numFmtId="0" fontId="41" fillId="0" borderId="273" xfId="10" applyFont="1" applyBorder="1" applyAlignment="1">
      <alignment horizontal="left" vertical="center"/>
    </xf>
    <xf numFmtId="0" fontId="41" fillId="0" borderId="235" xfId="10" applyFont="1" applyBorder="1" applyAlignment="1">
      <alignment horizontal="left" vertical="center"/>
    </xf>
    <xf numFmtId="0" fontId="41" fillId="0" borderId="235" xfId="10" applyFont="1" applyBorder="1" applyAlignment="1">
      <alignment vertical="center"/>
    </xf>
    <xf numFmtId="0" fontId="41" fillId="0" borderId="238" xfId="10" applyFont="1" applyBorder="1" applyAlignment="1">
      <alignment vertical="center"/>
    </xf>
    <xf numFmtId="0" fontId="41" fillId="0" borderId="284" xfId="10" applyFont="1" applyBorder="1" applyAlignment="1">
      <alignment horizontal="center" vertical="center"/>
    </xf>
    <xf numFmtId="0" fontId="41" fillId="0" borderId="285" xfId="10" applyFont="1" applyBorder="1" applyAlignment="1">
      <alignment horizontal="center" vertical="center"/>
    </xf>
    <xf numFmtId="0" fontId="41" fillId="0" borderId="285" xfId="10" applyFont="1" applyBorder="1" applyAlignment="1">
      <alignment vertical="center"/>
    </xf>
    <xf numFmtId="0" fontId="41" fillId="0" borderId="286" xfId="10" applyFont="1" applyBorder="1" applyAlignment="1">
      <alignment vertical="center"/>
    </xf>
    <xf numFmtId="0" fontId="42" fillId="0" borderId="287" xfId="10" applyFont="1" applyBorder="1" applyAlignment="1">
      <alignment horizontal="center" vertical="center" wrapText="1"/>
    </xf>
    <xf numFmtId="0" fontId="42" fillId="0" borderId="112" xfId="10" applyFont="1" applyBorder="1" applyAlignment="1">
      <alignment horizontal="center" vertical="center" wrapText="1"/>
    </xf>
    <xf numFmtId="0" fontId="41" fillId="0" borderId="288" xfId="10" applyFont="1" applyBorder="1" applyAlignment="1">
      <alignment horizontal="center" vertical="center"/>
    </xf>
    <xf numFmtId="0" fontId="41" fillId="0" borderId="292" xfId="10" applyFont="1" applyBorder="1" applyAlignment="1">
      <alignment horizontal="center" vertical="center"/>
    </xf>
    <xf numFmtId="0" fontId="41" fillId="0" borderId="294" xfId="10" applyFont="1" applyBorder="1" applyAlignment="1">
      <alignment horizontal="center" vertical="center"/>
    </xf>
    <xf numFmtId="0" fontId="41" fillId="0" borderId="237" xfId="10" applyFont="1" applyBorder="1" applyAlignment="1">
      <alignment horizontal="center" vertical="center"/>
    </xf>
    <xf numFmtId="0" fontId="41" fillId="0" borderId="295" xfId="10" applyFont="1" applyBorder="1" applyAlignment="1">
      <alignment horizontal="center" vertical="center"/>
    </xf>
    <xf numFmtId="0" fontId="41" fillId="0" borderId="298" xfId="10" applyFont="1" applyBorder="1" applyAlignment="1">
      <alignment horizontal="center" vertical="center"/>
    </xf>
    <xf numFmtId="0" fontId="45" fillId="0" borderId="0" xfId="10" applyFont="1" applyAlignment="1">
      <alignment horizontal="center"/>
    </xf>
    <xf numFmtId="0" fontId="45" fillId="0" borderId="0" xfId="10" applyFont="1"/>
    <xf numFmtId="0" fontId="40" fillId="0" borderId="0" xfId="10" applyFont="1" applyAlignment="1">
      <alignment horizontal="center"/>
    </xf>
    <xf numFmtId="0" fontId="40" fillId="0" borderId="114" xfId="10" applyFont="1" applyBorder="1"/>
    <xf numFmtId="0" fontId="40" fillId="0" borderId="114" xfId="10" applyFont="1" applyBorder="1" applyAlignment="1">
      <alignment horizontal="center"/>
    </xf>
    <xf numFmtId="0" fontId="40" fillId="0" borderId="215" xfId="10" applyFont="1" applyBorder="1"/>
    <xf numFmtId="0" fontId="40" fillId="0" borderId="214" xfId="10" applyFont="1" applyBorder="1" applyAlignment="1">
      <alignment horizontal="left"/>
    </xf>
    <xf numFmtId="0" fontId="40" fillId="0" borderId="114" xfId="10" applyFont="1" applyBorder="1" applyAlignment="1">
      <alignment horizontal="left"/>
    </xf>
    <xf numFmtId="169" fontId="40" fillId="0" borderId="114" xfId="10" applyNumberFormat="1" applyFont="1" applyBorder="1"/>
    <xf numFmtId="0" fontId="40" fillId="0" borderId="114" xfId="10" applyFont="1" applyBorder="1" applyAlignment="1">
      <alignment horizontal="right"/>
    </xf>
    <xf numFmtId="0" fontId="40" fillId="0" borderId="215" xfId="10" applyFont="1" applyBorder="1" applyAlignment="1">
      <alignment horizontal="right"/>
    </xf>
    <xf numFmtId="0" fontId="40" fillId="0" borderId="113" xfId="10" applyFont="1" applyBorder="1"/>
    <xf numFmtId="0" fontId="40" fillId="0" borderId="115" xfId="10" applyFont="1" applyBorder="1" applyAlignment="1">
      <alignment horizontal="center"/>
    </xf>
    <xf numFmtId="0" fontId="46" fillId="0" borderId="299" xfId="10" applyFont="1" applyBorder="1" applyAlignment="1">
      <alignment horizontal="center" vertical="center"/>
    </xf>
    <xf numFmtId="0" fontId="46" fillId="0" borderId="207" xfId="10" applyFont="1" applyBorder="1" applyAlignment="1">
      <alignment horizontal="center"/>
    </xf>
    <xf numFmtId="0" fontId="46" fillId="0" borderId="193" xfId="10" applyFont="1" applyBorder="1" applyAlignment="1">
      <alignment horizontal="center" vertical="center"/>
    </xf>
    <xf numFmtId="0" fontId="46" fillId="0" borderId="193" xfId="10" applyFont="1" applyBorder="1" applyAlignment="1">
      <alignment horizontal="center"/>
    </xf>
    <xf numFmtId="0" fontId="46" fillId="0" borderId="112" xfId="10" applyFont="1" applyBorder="1" applyAlignment="1">
      <alignment horizontal="center"/>
    </xf>
    <xf numFmtId="0" fontId="46" fillId="0" borderId="215" xfId="10" applyFont="1" applyBorder="1" applyAlignment="1">
      <alignment horizontal="center"/>
    </xf>
    <xf numFmtId="0" fontId="46" fillId="0" borderId="214" xfId="10" applyFont="1" applyBorder="1"/>
    <xf numFmtId="0" fontId="46" fillId="0" borderId="114" xfId="10" applyFont="1" applyBorder="1"/>
    <xf numFmtId="0" fontId="46" fillId="0" borderId="112" xfId="10" applyFont="1" applyBorder="1"/>
    <xf numFmtId="164" fontId="46" fillId="0" borderId="215" xfId="10" applyNumberFormat="1" applyFont="1" applyBorder="1"/>
    <xf numFmtId="0" fontId="40" fillId="0" borderId="208" xfId="10" applyFont="1" applyBorder="1"/>
    <xf numFmtId="0" fontId="40" fillId="0" borderId="193" xfId="10" applyFont="1" applyBorder="1"/>
    <xf numFmtId="0" fontId="40" fillId="0" borderId="193" xfId="10" applyFont="1" applyBorder="1" applyAlignment="1">
      <alignment horizontal="center"/>
    </xf>
    <xf numFmtId="0" fontId="40" fillId="0" borderId="207" xfId="10" applyFont="1" applyBorder="1"/>
    <xf numFmtId="0" fontId="46" fillId="0" borderId="208" xfId="10" applyFont="1" applyBorder="1"/>
    <xf numFmtId="0" fontId="46" fillId="0" borderId="0" xfId="10" applyFont="1"/>
    <xf numFmtId="0" fontId="46" fillId="0" borderId="0" xfId="10" quotePrefix="1" applyFont="1"/>
    <xf numFmtId="0" fontId="46" fillId="0" borderId="193" xfId="10" applyFont="1" applyBorder="1"/>
    <xf numFmtId="164" fontId="46" fillId="0" borderId="207" xfId="10" applyNumberFormat="1" applyFont="1" applyBorder="1"/>
    <xf numFmtId="3" fontId="40" fillId="0" borderId="193" xfId="10" applyNumberFormat="1" applyFont="1" applyBorder="1"/>
    <xf numFmtId="3" fontId="40" fillId="0" borderId="193" xfId="10" quotePrefix="1" applyNumberFormat="1" applyFont="1" applyBorder="1" applyAlignment="1">
      <alignment horizontal="right"/>
    </xf>
    <xf numFmtId="3" fontId="40" fillId="0" borderId="193" xfId="10" applyNumberFormat="1" applyFont="1" applyBorder="1" applyAlignment="1">
      <alignment horizontal="center"/>
    </xf>
    <xf numFmtId="164" fontId="40" fillId="0" borderId="193" xfId="11" quotePrefix="1" applyFont="1" applyFill="1" applyBorder="1" applyAlignment="1">
      <alignment horizontal="right"/>
    </xf>
    <xf numFmtId="164" fontId="40" fillId="0" borderId="207" xfId="10" applyNumberFormat="1" applyFont="1" applyBorder="1"/>
    <xf numFmtId="0" fontId="47" fillId="0" borderId="208" xfId="10" applyFont="1" applyBorder="1"/>
    <xf numFmtId="0" fontId="47" fillId="0" borderId="0" xfId="10" applyFont="1"/>
    <xf numFmtId="0" fontId="47" fillId="0" borderId="0" xfId="10" quotePrefix="1" applyFont="1"/>
    <xf numFmtId="3" fontId="47" fillId="0" borderId="193" xfId="10" applyNumberFormat="1" applyFont="1" applyBorder="1"/>
    <xf numFmtId="3" fontId="47" fillId="0" borderId="193" xfId="10" quotePrefix="1" applyNumberFormat="1" applyFont="1" applyBorder="1" applyAlignment="1">
      <alignment horizontal="right"/>
    </xf>
    <xf numFmtId="3" fontId="47" fillId="0" borderId="193" xfId="10" applyNumberFormat="1" applyFont="1" applyBorder="1" applyAlignment="1">
      <alignment horizontal="center"/>
    </xf>
    <xf numFmtId="164" fontId="47" fillId="0" borderId="193" xfId="11" applyFont="1" applyFill="1" applyBorder="1" applyAlignment="1">
      <alignment horizontal="right"/>
    </xf>
    <xf numFmtId="164" fontId="47" fillId="0" borderId="207" xfId="10" applyNumberFormat="1" applyFont="1" applyBorder="1"/>
    <xf numFmtId="164" fontId="47" fillId="0" borderId="0" xfId="10" applyNumberFormat="1" applyFont="1"/>
    <xf numFmtId="164" fontId="47" fillId="0" borderId="193" xfId="11" quotePrefix="1" applyFont="1" applyFill="1" applyBorder="1" applyAlignment="1">
      <alignment horizontal="right"/>
    </xf>
    <xf numFmtId="3" fontId="40" fillId="0" borderId="193" xfId="10" quotePrefix="1" applyNumberFormat="1" applyFont="1" applyBorder="1"/>
    <xf numFmtId="3" fontId="46" fillId="0" borderId="193" xfId="10" applyNumberFormat="1" applyFont="1" applyBorder="1"/>
    <xf numFmtId="3" fontId="46" fillId="0" borderId="193" xfId="10" quotePrefix="1" applyNumberFormat="1" applyFont="1" applyBorder="1" applyAlignment="1">
      <alignment horizontal="right"/>
    </xf>
    <xf numFmtId="3" fontId="46" fillId="0" borderId="193" xfId="10" applyNumberFormat="1" applyFont="1" applyBorder="1" applyAlignment="1">
      <alignment horizontal="center"/>
    </xf>
    <xf numFmtId="164" fontId="46" fillId="0" borderId="193" xfId="11" quotePrefix="1" applyFont="1" applyFill="1" applyBorder="1" applyAlignment="1">
      <alignment horizontal="right"/>
    </xf>
    <xf numFmtId="0" fontId="40" fillId="0" borderId="0" xfId="10" quotePrefix="1" applyFont="1"/>
    <xf numFmtId="164" fontId="40" fillId="0" borderId="0" xfId="10" applyNumberFormat="1" applyFont="1"/>
    <xf numFmtId="164" fontId="48" fillId="0" borderId="207" xfId="10" applyNumberFormat="1" applyFont="1" applyBorder="1"/>
    <xf numFmtId="164" fontId="46" fillId="0" borderId="280" xfId="10" applyNumberFormat="1" applyFont="1" applyBorder="1"/>
    <xf numFmtId="164" fontId="40" fillId="0" borderId="0" xfId="11" applyFont="1" applyFill="1" applyBorder="1"/>
    <xf numFmtId="0" fontId="46" fillId="0" borderId="0" xfId="10" applyFont="1" applyAlignment="1">
      <alignment horizontal="center"/>
    </xf>
    <xf numFmtId="0" fontId="46" fillId="0" borderId="207" xfId="10" applyFont="1" applyBorder="1"/>
    <xf numFmtId="0" fontId="40" fillId="0" borderId="129" xfId="10" applyFont="1" applyBorder="1" applyAlignment="1">
      <alignment horizontal="left"/>
    </xf>
    <xf numFmtId="0" fontId="40" fillId="0" borderId="129" xfId="10" applyFont="1" applyBorder="1" applyAlignment="1">
      <alignment horizontal="center"/>
    </xf>
    <xf numFmtId="164" fontId="40" fillId="0" borderId="129" xfId="11" applyFont="1" applyFill="1" applyBorder="1"/>
    <xf numFmtId="0" fontId="40" fillId="0" borderId="246" xfId="10" applyFont="1" applyBorder="1"/>
    <xf numFmtId="0" fontId="40" fillId="0" borderId="129" xfId="10" applyFont="1" applyBorder="1"/>
    <xf numFmtId="0" fontId="40" fillId="0" borderId="244" xfId="10" applyFont="1" applyBorder="1"/>
    <xf numFmtId="0" fontId="46" fillId="0" borderId="287" xfId="10" applyFont="1" applyBorder="1" applyAlignment="1">
      <alignment horizontal="center"/>
    </xf>
    <xf numFmtId="0" fontId="40" fillId="0" borderId="300" xfId="10" applyFont="1" applyBorder="1" applyAlignment="1">
      <alignment horizontal="center"/>
    </xf>
    <xf numFmtId="0" fontId="40" fillId="0" borderId="301" xfId="10" applyFont="1" applyBorder="1"/>
    <xf numFmtId="0" fontId="40" fillId="0" borderId="302" xfId="10" applyFont="1" applyBorder="1" applyAlignment="1">
      <alignment horizontal="center"/>
    </xf>
    <xf numFmtId="164" fontId="49" fillId="0" borderId="0" xfId="11" applyFont="1" applyFill="1"/>
    <xf numFmtId="169" fontId="40" fillId="0" borderId="113" xfId="10" applyNumberFormat="1" applyFont="1" applyBorder="1" applyAlignment="1">
      <alignment horizontal="left"/>
    </xf>
    <xf numFmtId="169" fontId="46" fillId="0" borderId="215" xfId="10" applyNumberFormat="1" applyFont="1" applyBorder="1" applyAlignment="1">
      <alignment horizontal="left"/>
    </xf>
    <xf numFmtId="0" fontId="40" fillId="0" borderId="214" xfId="10" applyFont="1" applyBorder="1" applyAlignment="1">
      <alignment horizontal="center"/>
    </xf>
    <xf numFmtId="0" fontId="46" fillId="0" borderId="214" xfId="10" applyFont="1" applyBorder="1" applyAlignment="1">
      <alignment horizontal="center"/>
    </xf>
    <xf numFmtId="0" fontId="46" fillId="0" borderId="114" xfId="10" applyFont="1" applyBorder="1" applyAlignment="1">
      <alignment horizontal="center"/>
    </xf>
    <xf numFmtId="0" fontId="40" fillId="0" borderId="208" xfId="10" applyFont="1" applyBorder="1" applyAlignment="1">
      <alignment horizontal="center"/>
    </xf>
    <xf numFmtId="0" fontId="46" fillId="0" borderId="208" xfId="10" applyFont="1" applyBorder="1" applyAlignment="1">
      <alignment horizontal="center"/>
    </xf>
    <xf numFmtId="0" fontId="46" fillId="0" borderId="0" xfId="10" quotePrefix="1" applyFont="1" applyAlignment="1">
      <alignment horizontal="center"/>
    </xf>
    <xf numFmtId="0" fontId="47" fillId="0" borderId="208" xfId="10" applyFont="1" applyBorder="1" applyAlignment="1">
      <alignment horizontal="center"/>
    </xf>
    <xf numFmtId="0" fontId="47" fillId="0" borderId="0" xfId="10" applyFont="1" applyAlignment="1">
      <alignment horizontal="center"/>
    </xf>
    <xf numFmtId="0" fontId="47" fillId="0" borderId="0" xfId="10" quotePrefix="1" applyFont="1" applyAlignment="1">
      <alignment horizontal="center"/>
    </xf>
    <xf numFmtId="0" fontId="47" fillId="0" borderId="193" xfId="10" applyFont="1" applyBorder="1"/>
    <xf numFmtId="0" fontId="47" fillId="0" borderId="193" xfId="10" applyFont="1" applyBorder="1" applyAlignment="1">
      <alignment horizontal="center"/>
    </xf>
    <xf numFmtId="0" fontId="50" fillId="0" borderId="193" xfId="10" applyFont="1" applyBorder="1"/>
    <xf numFmtId="3" fontId="40" fillId="0" borderId="193" xfId="10" applyNumberFormat="1" applyFont="1" applyBorder="1" applyAlignment="1">
      <alignment horizontal="right"/>
    </xf>
    <xf numFmtId="164" fontId="40" fillId="0" borderId="193" xfId="11" applyFont="1" applyFill="1" applyBorder="1" applyAlignment="1">
      <alignment horizontal="right"/>
    </xf>
    <xf numFmtId="0" fontId="48" fillId="0" borderId="208" xfId="10" applyFont="1" applyBorder="1" applyAlignment="1">
      <alignment horizontal="center"/>
    </xf>
    <xf numFmtId="0" fontId="48" fillId="0" borderId="0" xfId="10" applyFont="1" applyAlignment="1">
      <alignment horizontal="center"/>
    </xf>
    <xf numFmtId="0" fontId="48" fillId="0" borderId="0" xfId="10" quotePrefix="1" applyFont="1" applyAlignment="1">
      <alignment horizontal="center"/>
    </xf>
    <xf numFmtId="3" fontId="48" fillId="0" borderId="193" xfId="10" applyNumberFormat="1" applyFont="1" applyBorder="1"/>
    <xf numFmtId="3" fontId="48" fillId="0" borderId="193" xfId="10" quotePrefix="1" applyNumberFormat="1" applyFont="1" applyBorder="1" applyAlignment="1">
      <alignment horizontal="right"/>
    </xf>
    <xf numFmtId="3" fontId="48" fillId="0" borderId="193" xfId="10" applyNumberFormat="1" applyFont="1" applyBorder="1" applyAlignment="1">
      <alignment horizontal="center"/>
    </xf>
    <xf numFmtId="164" fontId="48" fillId="0" borderId="193" xfId="11" quotePrefix="1" applyFont="1" applyFill="1" applyBorder="1" applyAlignment="1">
      <alignment horizontal="right"/>
    </xf>
    <xf numFmtId="0" fontId="40" fillId="0" borderId="246" xfId="10" applyFont="1" applyBorder="1" applyAlignment="1">
      <alignment horizontal="center"/>
    </xf>
    <xf numFmtId="3" fontId="40" fillId="0" borderId="195" xfId="10" applyNumberFormat="1" applyFont="1" applyBorder="1"/>
    <xf numFmtId="3" fontId="40" fillId="0" borderId="195" xfId="10" quotePrefix="1" applyNumberFormat="1" applyFont="1" applyBorder="1" applyAlignment="1">
      <alignment horizontal="right"/>
    </xf>
    <xf numFmtId="3" fontId="40" fillId="0" borderId="195" xfId="10" applyNumberFormat="1" applyFont="1" applyBorder="1" applyAlignment="1">
      <alignment horizontal="center"/>
    </xf>
    <xf numFmtId="164" fontId="40" fillId="0" borderId="195" xfId="11" quotePrefix="1" applyFont="1" applyFill="1" applyBorder="1" applyAlignment="1">
      <alignment horizontal="right"/>
    </xf>
    <xf numFmtId="164" fontId="40" fillId="0" borderId="244" xfId="10" applyNumberFormat="1" applyFont="1" applyBorder="1"/>
    <xf numFmtId="164" fontId="40" fillId="0" borderId="225" xfId="10" applyNumberFormat="1" applyFont="1" applyBorder="1"/>
    <xf numFmtId="164" fontId="40" fillId="0" borderId="303" xfId="10" applyNumberFormat="1" applyFont="1" applyBorder="1"/>
    <xf numFmtId="0" fontId="40" fillId="0" borderId="301" xfId="10" applyFont="1" applyBorder="1" applyAlignment="1">
      <alignment horizontal="center"/>
    </xf>
    <xf numFmtId="165" fontId="40" fillId="0" borderId="193" xfId="12" quotePrefix="1" applyFont="1" applyFill="1" applyBorder="1" applyAlignment="1">
      <alignment horizontal="right"/>
    </xf>
    <xf numFmtId="165" fontId="40" fillId="0" borderId="193" xfId="12" applyFont="1" applyFill="1" applyBorder="1" applyAlignment="1">
      <alignment horizontal="center"/>
    </xf>
    <xf numFmtId="165" fontId="40" fillId="0" borderId="207" xfId="12" applyFont="1" applyFill="1" applyBorder="1"/>
    <xf numFmtId="167" fontId="40" fillId="0" borderId="193" xfId="12" quotePrefix="1" applyNumberFormat="1" applyFont="1" applyFill="1" applyBorder="1" applyAlignment="1">
      <alignment horizontal="right"/>
    </xf>
    <xf numFmtId="0" fontId="40" fillId="0" borderId="278" xfId="10" applyFont="1" applyBorder="1"/>
    <xf numFmtId="164" fontId="40" fillId="0" borderId="278" xfId="11" applyFont="1" applyFill="1" applyBorder="1"/>
    <xf numFmtId="3" fontId="41" fillId="0" borderId="232" xfId="10" quotePrefix="1" applyNumberFormat="1" applyFont="1" applyBorder="1" applyAlignment="1">
      <alignment horizontal="right"/>
    </xf>
    <xf numFmtId="3" fontId="41" fillId="0" borderId="232" xfId="10" applyNumberFormat="1" applyFont="1" applyBorder="1" applyAlignment="1">
      <alignment horizontal="center"/>
    </xf>
    <xf numFmtId="164" fontId="41" fillId="0" borderId="232" xfId="11" quotePrefix="1" applyFont="1" applyFill="1" applyBorder="1" applyAlignment="1">
      <alignment horizontal="right"/>
    </xf>
    <xf numFmtId="0" fontId="9" fillId="0" borderId="3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31" xfId="0" applyBorder="1"/>
    <xf numFmtId="0" fontId="0" fillId="0" borderId="18" xfId="0" applyBorder="1"/>
    <xf numFmtId="0" fontId="0" fillId="0" borderId="2" xfId="0" applyBorder="1"/>
    <xf numFmtId="0" fontId="9" fillId="0" borderId="24" xfId="0" applyFont="1" applyBorder="1" applyAlignment="1">
      <alignment vertical="center"/>
    </xf>
    <xf numFmtId="0" fontId="20" fillId="6" borderId="218" xfId="0" applyFont="1" applyFill="1" applyBorder="1" applyAlignment="1">
      <alignment horizontal="left" vertical="center" indent="1"/>
    </xf>
    <xf numFmtId="0" fontId="20" fillId="6" borderId="306" xfId="0" applyFont="1" applyFill="1" applyBorder="1" applyAlignment="1">
      <alignment horizontal="center" vertical="center"/>
    </xf>
    <xf numFmtId="0" fontId="20" fillId="9" borderId="218" xfId="0" applyFont="1" applyFill="1" applyBorder="1" applyAlignment="1">
      <alignment horizontal="left" vertical="center"/>
    </xf>
    <xf numFmtId="0" fontId="20" fillId="9" borderId="306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9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193" xfId="0" applyFont="1" applyBorder="1" applyAlignment="1">
      <alignment horizontal="center" vertical="center"/>
    </xf>
    <xf numFmtId="0" fontId="15" fillId="0" borderId="19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210" xfId="0" applyFont="1" applyBorder="1" applyAlignment="1">
      <alignment horizontal="center" vertical="center"/>
    </xf>
    <xf numFmtId="0" fontId="15" fillId="0" borderId="209" xfId="0" applyFont="1" applyBorder="1" applyAlignment="1">
      <alignment horizontal="center" vertical="center"/>
    </xf>
    <xf numFmtId="37" fontId="15" fillId="0" borderId="210" xfId="0" applyNumberFormat="1" applyFont="1" applyBorder="1" applyAlignment="1">
      <alignment horizontal="center" vertical="center"/>
    </xf>
    <xf numFmtId="37" fontId="15" fillId="0" borderId="209" xfId="0" applyNumberFormat="1" applyFont="1" applyBorder="1" applyAlignment="1">
      <alignment horizontal="center" vertical="center"/>
    </xf>
    <xf numFmtId="0" fontId="15" fillId="0" borderId="2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44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justify" vertical="center" wrapText="1"/>
    </xf>
    <xf numFmtId="0" fontId="19" fillId="0" borderId="193" xfId="0" applyFont="1" applyBorder="1" applyAlignment="1">
      <alignment horizontal="center" vertical="center"/>
    </xf>
    <xf numFmtId="37" fontId="19" fillId="0" borderId="210" xfId="0" applyNumberFormat="1" applyFont="1" applyBorder="1" applyAlignment="1">
      <alignment horizontal="center" vertical="center"/>
    </xf>
    <xf numFmtId="37" fontId="19" fillId="0" borderId="209" xfId="0" applyNumberFormat="1" applyFont="1" applyBorder="1" applyAlignment="1">
      <alignment horizontal="center" vertical="center"/>
    </xf>
    <xf numFmtId="0" fontId="22" fillId="0" borderId="129" xfId="0" applyFont="1" applyBorder="1" applyAlignment="1">
      <alignment vertical="center"/>
    </xf>
    <xf numFmtId="0" fontId="9" fillId="0" borderId="307" xfId="0" applyFont="1" applyBorder="1" applyAlignment="1">
      <alignment horizontal="left" vertical="center" wrapText="1" indent="1"/>
    </xf>
    <xf numFmtId="0" fontId="9" fillId="0" borderId="308" xfId="0" applyFont="1" applyBorder="1" applyAlignment="1">
      <alignment horizontal="left" vertical="center" wrapText="1" indent="1"/>
    </xf>
    <xf numFmtId="0" fontId="9" fillId="0" borderId="308" xfId="0" applyFont="1" applyBorder="1" applyAlignment="1">
      <alignment horizontal="justify" vertical="center" wrapText="1"/>
    </xf>
    <xf numFmtId="0" fontId="22" fillId="0" borderId="270" xfId="0" applyFont="1" applyBorder="1" applyAlignment="1">
      <alignment vertical="center"/>
    </xf>
    <xf numFmtId="0" fontId="15" fillId="0" borderId="271" xfId="0" applyFont="1" applyBorder="1" applyAlignment="1">
      <alignment horizontal="center" vertical="center"/>
    </xf>
    <xf numFmtId="0" fontId="15" fillId="0" borderId="270" xfId="0" applyFont="1" applyBorder="1" applyAlignment="1">
      <alignment horizontal="center" vertical="center"/>
    </xf>
    <xf numFmtId="0" fontId="15" fillId="0" borderId="195" xfId="0" applyFont="1" applyBorder="1" applyAlignment="1">
      <alignment horizontal="center" vertical="center"/>
    </xf>
    <xf numFmtId="37" fontId="15" fillId="0" borderId="271" xfId="0" applyNumberFormat="1" applyFont="1" applyBorder="1" applyAlignment="1">
      <alignment horizontal="center" vertical="center"/>
    </xf>
    <xf numFmtId="37" fontId="15" fillId="0" borderId="270" xfId="0" applyNumberFormat="1" applyFont="1" applyBorder="1" applyAlignment="1">
      <alignment horizontal="center" vertical="center"/>
    </xf>
    <xf numFmtId="164" fontId="9" fillId="0" borderId="308" xfId="1" applyFont="1" applyBorder="1" applyAlignment="1">
      <alignment vertical="center" wrapText="1"/>
    </xf>
    <xf numFmtId="166" fontId="9" fillId="0" borderId="309" xfId="1" applyNumberFormat="1" applyFont="1" applyBorder="1" applyAlignment="1">
      <alignment vertical="center" wrapText="1"/>
    </xf>
    <xf numFmtId="166" fontId="9" fillId="0" borderId="129" xfId="1" applyNumberFormat="1" applyFont="1" applyBorder="1" applyAlignment="1">
      <alignment vertical="center" wrapText="1"/>
    </xf>
    <xf numFmtId="166" fontId="9" fillId="0" borderId="130" xfId="1" applyNumberFormat="1" applyFont="1" applyBorder="1" applyAlignment="1">
      <alignment vertical="center" wrapText="1"/>
    </xf>
    <xf numFmtId="0" fontId="20" fillId="0" borderId="0" xfId="13" applyFont="1" applyAlignment="1">
      <alignment vertical="center"/>
    </xf>
    <xf numFmtId="0" fontId="20" fillId="0" borderId="193" xfId="13" applyFont="1" applyBorder="1" applyAlignment="1">
      <alignment horizontal="center" vertical="center"/>
    </xf>
    <xf numFmtId="0" fontId="22" fillId="0" borderId="210" xfId="13" applyFont="1" applyBorder="1" applyAlignment="1">
      <alignment vertical="center"/>
    </xf>
    <xf numFmtId="0" fontId="15" fillId="0" borderId="193" xfId="13" applyFont="1" applyBorder="1" applyAlignment="1">
      <alignment horizontal="center" vertical="center"/>
    </xf>
    <xf numFmtId="0" fontId="22" fillId="0" borderId="0" xfId="13" applyFont="1" applyAlignment="1">
      <alignment horizontal="left" vertical="center"/>
    </xf>
    <xf numFmtId="0" fontId="22" fillId="0" borderId="0" xfId="13" applyFont="1" applyAlignment="1">
      <alignment vertical="center"/>
    </xf>
    <xf numFmtId="0" fontId="22" fillId="0" borderId="193" xfId="13" applyFont="1" applyBorder="1" applyAlignment="1">
      <alignment horizontal="center" vertical="center"/>
    </xf>
    <xf numFmtId="164" fontId="0" fillId="0" borderId="0" xfId="1" applyFont="1"/>
    <xf numFmtId="43" fontId="0" fillId="0" borderId="0" xfId="0" applyNumberFormat="1"/>
    <xf numFmtId="0" fontId="9" fillId="0" borderId="40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2" fillId="0" borderId="210" xfId="0" applyFont="1" applyBorder="1" applyAlignment="1">
      <alignment vertical="center"/>
    </xf>
    <xf numFmtId="0" fontId="20" fillId="0" borderId="234" xfId="0" applyFont="1" applyBorder="1" applyAlignment="1">
      <alignment horizontal="left"/>
    </xf>
    <xf numFmtId="0" fontId="20" fillId="0" borderId="0" xfId="0" applyFont="1" applyAlignment="1">
      <alignment horizontal="left" vertical="center" indent="1"/>
    </xf>
    <xf numFmtId="0" fontId="20" fillId="0" borderId="0" xfId="13" applyFont="1" applyAlignment="1">
      <alignment horizontal="left" vertical="center"/>
    </xf>
    <xf numFmtId="0" fontId="9" fillId="0" borderId="312" xfId="0" applyFont="1" applyBorder="1" applyAlignment="1">
      <alignment horizontal="justify" vertical="center" wrapText="1"/>
    </xf>
    <xf numFmtId="0" fontId="22" fillId="0" borderId="129" xfId="13" applyFont="1" applyBorder="1" applyAlignment="1">
      <alignment horizontal="left" vertical="center"/>
    </xf>
    <xf numFmtId="0" fontId="22" fillId="0" borderId="195" xfId="13" applyFont="1" applyBorder="1" applyAlignment="1">
      <alignment horizontal="center" vertical="center"/>
    </xf>
    <xf numFmtId="166" fontId="10" fillId="0" borderId="26" xfId="1" applyNumberFormat="1" applyFont="1" applyBorder="1" applyAlignment="1">
      <alignment vertical="center" wrapText="1"/>
    </xf>
    <xf numFmtId="166" fontId="10" fillId="0" borderId="37" xfId="1" applyNumberFormat="1" applyFont="1" applyBorder="1" applyAlignment="1">
      <alignment vertical="center" wrapText="1"/>
    </xf>
    <xf numFmtId="166" fontId="10" fillId="0" borderId="0" xfId="1" applyNumberFormat="1" applyFont="1" applyBorder="1" applyAlignment="1">
      <alignment vertical="center" wrapText="1"/>
    </xf>
    <xf numFmtId="166" fontId="10" fillId="0" borderId="30" xfId="1" applyNumberFormat="1" applyFont="1" applyBorder="1" applyAlignment="1">
      <alignment vertical="center" wrapText="1"/>
    </xf>
    <xf numFmtId="0" fontId="15" fillId="0" borderId="210" xfId="0" applyFont="1" applyBorder="1" applyAlignment="1">
      <alignment horizontal="center" vertical="center"/>
    </xf>
    <xf numFmtId="0" fontId="15" fillId="0" borderId="209" xfId="0" applyFont="1" applyBorder="1" applyAlignment="1">
      <alignment horizontal="center" vertical="center"/>
    </xf>
    <xf numFmtId="38" fontId="51" fillId="0" borderId="194" xfId="4" applyNumberFormat="1" applyFont="1" applyBorder="1" applyAlignment="1">
      <alignment horizontal="right" vertical="top" wrapText="1"/>
    </xf>
    <xf numFmtId="37" fontId="28" fillId="4" borderId="236" xfId="9" applyNumberFormat="1" applyFont="1" applyFill="1" applyBorder="1" applyAlignment="1">
      <alignment horizontal="right" vertical="center"/>
    </xf>
    <xf numFmtId="167" fontId="14" fillId="0" borderId="0" xfId="4" applyNumberFormat="1" applyFont="1" applyAlignment="1">
      <alignment horizontal="right" vertical="center"/>
    </xf>
    <xf numFmtId="0" fontId="9" fillId="0" borderId="116" xfId="0" applyFont="1" applyBorder="1" applyAlignment="1">
      <alignment horizontal="center" vertical="top" wrapText="1"/>
    </xf>
    <xf numFmtId="167" fontId="20" fillId="0" borderId="0" xfId="4" applyNumberFormat="1" applyFont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166" fontId="10" fillId="0" borderId="73" xfId="1" applyNumberFormat="1" applyFont="1" applyBorder="1" applyAlignment="1">
      <alignment horizontal="center" vertical="center" wrapText="1"/>
    </xf>
    <xf numFmtId="166" fontId="10" fillId="0" borderId="76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73" xfId="0" applyFont="1" applyBorder="1" applyAlignment="1">
      <alignment horizontal="center" vertical="center" wrapText="1"/>
    </xf>
    <xf numFmtId="166" fontId="10" fillId="0" borderId="45" xfId="1" applyNumberFormat="1" applyFont="1" applyBorder="1" applyAlignment="1">
      <alignment vertical="center" wrapText="1"/>
    </xf>
    <xf numFmtId="166" fontId="10" fillId="0" borderId="47" xfId="1" applyNumberFormat="1" applyFont="1" applyBorder="1" applyAlignment="1">
      <alignment vertical="center" wrapText="1"/>
    </xf>
    <xf numFmtId="166" fontId="10" fillId="0" borderId="45" xfId="1" applyNumberFormat="1" applyFont="1" applyBorder="1" applyAlignment="1">
      <alignment horizontal="center" vertical="center" wrapText="1"/>
    </xf>
    <xf numFmtId="166" fontId="10" fillId="0" borderId="46" xfId="1" applyNumberFormat="1" applyFont="1" applyBorder="1" applyAlignment="1">
      <alignment horizontal="center" vertical="center" wrapText="1"/>
    </xf>
    <xf numFmtId="166" fontId="10" fillId="0" borderId="47" xfId="1" applyNumberFormat="1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6" fontId="10" fillId="0" borderId="0" xfId="1" applyNumberFormat="1" applyFont="1" applyBorder="1" applyAlignment="1">
      <alignment vertical="center" wrapText="1"/>
    </xf>
    <xf numFmtId="166" fontId="10" fillId="0" borderId="30" xfId="1" applyNumberFormat="1" applyFont="1" applyBorder="1" applyAlignment="1">
      <alignment vertical="center" wrapText="1"/>
    </xf>
    <xf numFmtId="166" fontId="10" fillId="0" borderId="26" xfId="1" applyNumberFormat="1" applyFont="1" applyBorder="1" applyAlignment="1">
      <alignment vertical="center" wrapText="1"/>
    </xf>
    <xf numFmtId="166" fontId="10" fillId="0" borderId="37" xfId="1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left" vertical="center" wrapText="1" indent="1"/>
    </xf>
    <xf numFmtId="0" fontId="9" fillId="0" borderId="167" xfId="0" applyFont="1" applyBorder="1" applyAlignment="1">
      <alignment horizontal="center" vertical="center" wrapText="1"/>
    </xf>
    <xf numFmtId="166" fontId="10" fillId="0" borderId="46" xfId="1" applyNumberFormat="1" applyFont="1" applyBorder="1" applyAlignment="1">
      <alignment vertical="center" wrapText="1"/>
    </xf>
    <xf numFmtId="164" fontId="9" fillId="0" borderId="104" xfId="1" applyFont="1" applyBorder="1" applyAlignment="1">
      <alignment horizontal="center" vertical="center" wrapText="1"/>
    </xf>
    <xf numFmtId="164" fontId="9" fillId="0" borderId="78" xfId="1" applyFont="1" applyBorder="1" applyAlignment="1">
      <alignment horizontal="center" vertical="center" wrapText="1"/>
    </xf>
    <xf numFmtId="166" fontId="15" fillId="0" borderId="46" xfId="1" applyNumberFormat="1" applyFont="1" applyBorder="1" applyAlignment="1">
      <alignment horizontal="center" vertical="center" wrapText="1"/>
    </xf>
    <xf numFmtId="166" fontId="15" fillId="0" borderId="47" xfId="1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166" fontId="9" fillId="0" borderId="28" xfId="1" applyNumberFormat="1" applyFont="1" applyBorder="1" applyAlignment="1">
      <alignment vertical="center" wrapText="1"/>
    </xf>
    <xf numFmtId="166" fontId="9" fillId="0" borderId="26" xfId="1" applyNumberFormat="1" applyFont="1" applyBorder="1" applyAlignment="1">
      <alignment vertical="center" wrapText="1"/>
    </xf>
    <xf numFmtId="166" fontId="9" fillId="0" borderId="37" xfId="1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6" fontId="10" fillId="0" borderId="0" xfId="1" applyNumberFormat="1" applyFont="1" applyBorder="1" applyAlignment="1">
      <alignment horizontal="center" vertical="center" wrapText="1"/>
    </xf>
    <xf numFmtId="166" fontId="10" fillId="0" borderId="30" xfId="1" applyNumberFormat="1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164" fontId="10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249" xfId="1" applyNumberFormat="1" applyFont="1" applyBorder="1" applyAlignment="1">
      <alignment vertical="center" wrapText="1"/>
    </xf>
    <xf numFmtId="166" fontId="10" fillId="0" borderId="250" xfId="1" applyNumberFormat="1" applyFont="1" applyBorder="1" applyAlignment="1">
      <alignment vertical="center" wrapText="1"/>
    </xf>
    <xf numFmtId="166" fontId="10" fillId="0" borderId="252" xfId="1" applyNumberFormat="1" applyFont="1" applyBorder="1" applyAlignment="1">
      <alignment vertical="center" wrapText="1"/>
    </xf>
    <xf numFmtId="166" fontId="9" fillId="0" borderId="31" xfId="1" applyNumberFormat="1" applyFont="1" applyBorder="1" applyAlignment="1">
      <alignment vertical="center" wrapText="1"/>
    </xf>
    <xf numFmtId="166" fontId="9" fillId="0" borderId="18" xfId="1" applyNumberFormat="1" applyFont="1" applyBorder="1" applyAlignment="1">
      <alignment vertical="center" wrapText="1"/>
    </xf>
    <xf numFmtId="166" fontId="9" fillId="0" borderId="24" xfId="1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0" borderId="31" xfId="1" applyNumberFormat="1" applyFont="1" applyBorder="1" applyAlignment="1">
      <alignment vertical="center" wrapText="1"/>
    </xf>
    <xf numFmtId="166" fontId="10" fillId="0" borderId="18" xfId="1" applyNumberFormat="1" applyFont="1" applyBorder="1" applyAlignment="1">
      <alignment vertical="center" wrapText="1"/>
    </xf>
    <xf numFmtId="166" fontId="10" fillId="0" borderId="24" xfId="1" applyNumberFormat="1" applyFont="1" applyBorder="1" applyAlignment="1">
      <alignment vertical="center" wrapText="1"/>
    </xf>
    <xf numFmtId="166" fontId="9" fillId="0" borderId="311" xfId="1" applyNumberFormat="1" applyFont="1" applyBorder="1" applyAlignment="1">
      <alignment vertical="center" wrapText="1"/>
    </xf>
    <xf numFmtId="166" fontId="9" fillId="0" borderId="20" xfId="1" applyNumberFormat="1" applyFont="1" applyBorder="1" applyAlignment="1">
      <alignment vertical="center" wrapText="1"/>
    </xf>
    <xf numFmtId="166" fontId="9" fillId="0" borderId="21" xfId="1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166" fontId="10" fillId="0" borderId="142" xfId="1" applyNumberFormat="1" applyFont="1" applyBorder="1" applyAlignment="1">
      <alignment vertical="center" wrapText="1"/>
    </xf>
    <xf numFmtId="166" fontId="10" fillId="0" borderId="139" xfId="1" applyNumberFormat="1" applyFont="1" applyBorder="1" applyAlignment="1">
      <alignment vertical="center" wrapText="1"/>
    </xf>
    <xf numFmtId="166" fontId="10" fillId="0" borderId="140" xfId="1" applyNumberFormat="1" applyFont="1" applyBorder="1" applyAlignment="1">
      <alignment vertical="center" wrapText="1"/>
    </xf>
    <xf numFmtId="166" fontId="10" fillId="0" borderId="91" xfId="1" applyNumberFormat="1" applyFont="1" applyBorder="1" applyAlignment="1">
      <alignment vertical="center" wrapText="1"/>
    </xf>
    <xf numFmtId="166" fontId="10" fillId="0" borderId="84" xfId="1" applyNumberFormat="1" applyFont="1" applyBorder="1" applyAlignment="1">
      <alignment horizontal="right" vertical="center" wrapText="1"/>
    </xf>
    <xf numFmtId="0" fontId="0" fillId="0" borderId="315" xfId="0" applyBorder="1"/>
    <xf numFmtId="166" fontId="10" fillId="0" borderId="75" xfId="1" applyNumberFormat="1" applyFont="1" applyBorder="1" applyAlignment="1">
      <alignment vertical="center" wrapText="1"/>
    </xf>
    <xf numFmtId="166" fontId="10" fillId="0" borderId="73" xfId="1" applyNumberFormat="1" applyFont="1" applyBorder="1" applyAlignment="1">
      <alignment vertical="center" wrapText="1"/>
    </xf>
    <xf numFmtId="166" fontId="10" fillId="0" borderId="76" xfId="1" applyNumberFormat="1" applyFont="1" applyBorder="1" applyAlignment="1">
      <alignment vertical="center" wrapText="1"/>
    </xf>
    <xf numFmtId="166" fontId="10" fillId="0" borderId="35" xfId="1" applyNumberFormat="1" applyFont="1" applyBorder="1" applyAlignment="1">
      <alignment vertical="center" wrapText="1"/>
    </xf>
    <xf numFmtId="164" fontId="15" fillId="4" borderId="197" xfId="7" quotePrefix="1" applyFont="1" applyFill="1" applyBorder="1" applyAlignment="1">
      <alignment horizontal="right" vertical="top" wrapText="1"/>
    </xf>
    <xf numFmtId="166" fontId="10" fillId="0" borderId="46" xfId="1" applyNumberFormat="1" applyFont="1" applyBorder="1" applyAlignment="1">
      <alignment vertical="top" wrapText="1"/>
    </xf>
    <xf numFmtId="166" fontId="10" fillId="0" borderId="47" xfId="1" applyNumberFormat="1" applyFont="1" applyBorder="1" applyAlignment="1">
      <alignment vertical="top" wrapText="1"/>
    </xf>
    <xf numFmtId="166" fontId="10" fillId="0" borderId="78" xfId="1" applyNumberFormat="1" applyFont="1" applyBorder="1" applyAlignment="1">
      <alignment vertical="top" wrapText="1"/>
    </xf>
    <xf numFmtId="0" fontId="9" fillId="0" borderId="263" xfId="0" applyFont="1" applyBorder="1" applyAlignment="1">
      <alignment horizontal="center" vertical="center" wrapText="1"/>
    </xf>
    <xf numFmtId="3" fontId="9" fillId="0" borderId="263" xfId="1" applyNumberFormat="1" applyFont="1" applyBorder="1" applyAlignment="1">
      <alignment horizontal="right" vertical="center" wrapText="1"/>
    </xf>
    <xf numFmtId="3" fontId="9" fillId="0" borderId="255" xfId="1" applyNumberFormat="1" applyFont="1" applyBorder="1" applyAlignment="1">
      <alignment horizontal="right" vertical="center" wrapText="1"/>
    </xf>
    <xf numFmtId="3" fontId="9" fillId="0" borderId="265" xfId="1" applyNumberFormat="1" applyFont="1" applyBorder="1" applyAlignment="1">
      <alignment horizontal="right" vertical="center" wrapText="1"/>
    </xf>
    <xf numFmtId="0" fontId="15" fillId="4" borderId="255" xfId="0" applyFont="1" applyFill="1" applyBorder="1" applyAlignment="1">
      <alignment horizontal="center" vertical="center" wrapText="1"/>
    </xf>
    <xf numFmtId="3" fontId="15" fillId="4" borderId="255" xfId="1" applyNumberFormat="1" applyFont="1" applyFill="1" applyBorder="1" applyAlignment="1">
      <alignment horizontal="right" vertical="center" wrapText="1"/>
    </xf>
    <xf numFmtId="3" fontId="10" fillId="0" borderId="255" xfId="1" applyNumberFormat="1" applyFont="1" applyBorder="1" applyAlignment="1">
      <alignment horizontal="right" vertical="center" wrapText="1"/>
    </xf>
    <xf numFmtId="3" fontId="9" fillId="0" borderId="268" xfId="1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1" applyFont="1" applyBorder="1" applyAlignment="1">
      <alignment vertical="center" wrapText="1"/>
    </xf>
    <xf numFmtId="164" fontId="9" fillId="0" borderId="36" xfId="1" applyFont="1" applyBorder="1" applyAlignment="1">
      <alignment vertical="center" wrapText="1"/>
    </xf>
    <xf numFmtId="164" fontId="10" fillId="0" borderId="36" xfId="1" applyFont="1" applyBorder="1" applyAlignment="1">
      <alignment vertical="center" wrapText="1"/>
    </xf>
    <xf numFmtId="0" fontId="10" fillId="0" borderId="318" xfId="0" applyFont="1" applyBorder="1" applyAlignment="1">
      <alignment vertical="center" wrapText="1"/>
    </xf>
    <xf numFmtId="0" fontId="9" fillId="0" borderId="318" xfId="0" applyFont="1" applyBorder="1" applyAlignment="1">
      <alignment horizontal="center" vertical="center" wrapText="1"/>
    </xf>
    <xf numFmtId="164" fontId="9" fillId="0" borderId="318" xfId="1" applyFont="1" applyBorder="1" applyAlignment="1">
      <alignment horizontal="left" vertical="center" wrapText="1"/>
    </xf>
    <xf numFmtId="164" fontId="10" fillId="0" borderId="6" xfId="1" applyFont="1" applyBorder="1" applyAlignment="1">
      <alignment horizontal="left" vertical="center" wrapText="1"/>
    </xf>
    <xf numFmtId="166" fontId="10" fillId="0" borderId="6" xfId="1" applyNumberFormat="1" applyFont="1" applyBorder="1" applyAlignment="1">
      <alignment horizontal="center" vertical="center" wrapText="1"/>
    </xf>
    <xf numFmtId="0" fontId="9" fillId="0" borderId="127" xfId="0" applyFont="1" applyBorder="1" applyAlignment="1">
      <alignment vertical="center" wrapText="1"/>
    </xf>
    <xf numFmtId="0" fontId="0" fillId="0" borderId="114" xfId="0" applyBorder="1" applyAlignment="1"/>
    <xf numFmtId="0" fontId="0" fillId="0" borderId="118" xfId="0" applyBorder="1" applyAlignment="1"/>
    <xf numFmtId="0" fontId="25" fillId="0" borderId="0" xfId="3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20" fillId="0" borderId="0" xfId="4" applyFont="1" applyAlignment="1">
      <alignment horizontal="center" vertical="center"/>
    </xf>
    <xf numFmtId="0" fontId="20" fillId="0" borderId="188" xfId="4" applyFont="1" applyBorder="1" applyAlignment="1">
      <alignment horizontal="center" vertical="center" wrapText="1"/>
    </xf>
    <xf numFmtId="0" fontId="20" fillId="0" borderId="192" xfId="4" applyFont="1" applyBorder="1" applyAlignment="1">
      <alignment horizontal="center" vertical="center" wrapText="1"/>
    </xf>
    <xf numFmtId="0" fontId="20" fillId="0" borderId="189" xfId="4" applyFont="1" applyBorder="1" applyAlignment="1">
      <alignment horizontal="center" vertical="center" wrapText="1"/>
    </xf>
    <xf numFmtId="0" fontId="20" fillId="0" borderId="112" xfId="4" applyFont="1" applyBorder="1" applyAlignment="1">
      <alignment horizontal="center" vertical="center" wrapText="1"/>
    </xf>
    <xf numFmtId="0" fontId="20" fillId="0" borderId="190" xfId="4" applyFont="1" applyBorder="1" applyAlignment="1">
      <alignment horizontal="center" vertical="center" wrapText="1"/>
    </xf>
    <xf numFmtId="0" fontId="20" fillId="0" borderId="193" xfId="4" applyFont="1" applyBorder="1" applyAlignment="1">
      <alignment horizontal="center" vertical="center" wrapText="1"/>
    </xf>
    <xf numFmtId="0" fontId="20" fillId="0" borderId="195" xfId="4" applyFont="1" applyBorder="1" applyAlignment="1">
      <alignment horizontal="center" vertical="center" wrapText="1"/>
    </xf>
    <xf numFmtId="0" fontId="20" fillId="0" borderId="191" xfId="4" applyFont="1" applyBorder="1" applyAlignment="1">
      <alignment horizontal="center" vertical="center" wrapText="1"/>
    </xf>
    <xf numFmtId="0" fontId="20" fillId="0" borderId="194" xfId="4" applyFont="1" applyBorder="1" applyAlignment="1">
      <alignment horizontal="center" vertical="center" wrapText="1"/>
    </xf>
    <xf numFmtId="0" fontId="20" fillId="5" borderId="112" xfId="4" applyFont="1" applyFill="1" applyBorder="1" applyAlignment="1">
      <alignment horizontal="left" vertical="center" wrapText="1"/>
    </xf>
    <xf numFmtId="0" fontId="25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9" fontId="9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2" xfId="0" applyBorder="1"/>
    <xf numFmtId="0" fontId="9" fillId="0" borderId="17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165" fontId="9" fillId="0" borderId="31" xfId="0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0" fillId="0" borderId="11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center" wrapText="1"/>
    </xf>
    <xf numFmtId="0" fontId="10" fillId="0" borderId="135" xfId="0" applyFont="1" applyBorder="1" applyAlignment="1">
      <alignment horizontal="left" vertical="center" wrapText="1"/>
    </xf>
    <xf numFmtId="164" fontId="10" fillId="0" borderId="146" xfId="1" applyFont="1" applyBorder="1" applyAlignment="1">
      <alignment horizontal="center" vertical="center" wrapText="1"/>
    </xf>
    <xf numFmtId="164" fontId="10" fillId="0" borderId="135" xfId="1" applyFont="1" applyBorder="1" applyAlignment="1">
      <alignment horizontal="center" vertical="center" wrapText="1"/>
    </xf>
    <xf numFmtId="166" fontId="10" fillId="0" borderId="146" xfId="1" applyNumberFormat="1" applyFont="1" applyBorder="1" applyAlignment="1">
      <alignment vertical="center" wrapText="1"/>
    </xf>
    <xf numFmtId="166" fontId="10" fillId="0" borderId="135" xfId="1" applyNumberFormat="1" applyFont="1" applyBorder="1" applyAlignment="1">
      <alignment vertical="center" wrapText="1"/>
    </xf>
    <xf numFmtId="166" fontId="10" fillId="0" borderId="115" xfId="1" applyNumberFormat="1" applyFont="1" applyBorder="1" applyAlignment="1">
      <alignment vertical="center" wrapText="1"/>
    </xf>
    <xf numFmtId="166" fontId="10" fillId="0" borderId="112" xfId="1" applyNumberFormat="1" applyFont="1" applyBorder="1" applyAlignment="1">
      <alignment vertical="center" wrapText="1"/>
    </xf>
    <xf numFmtId="0" fontId="10" fillId="0" borderId="146" xfId="0" applyFont="1" applyBorder="1" applyAlignment="1">
      <alignment horizontal="center" vertical="center" wrapText="1"/>
    </xf>
    <xf numFmtId="0" fontId="10" fillId="0" borderId="135" xfId="0" applyFont="1" applyBorder="1" applyAlignment="1">
      <alignment horizontal="center" vertical="center" wrapText="1"/>
    </xf>
    <xf numFmtId="0" fontId="9" fillId="0" borderId="199" xfId="0" applyFont="1" applyBorder="1" applyAlignment="1">
      <alignment horizontal="left" vertical="top" wrapText="1"/>
    </xf>
    <xf numFmtId="0" fontId="9" fillId="0" borderId="200" xfId="0" applyFont="1" applyBorder="1" applyAlignment="1">
      <alignment horizontal="left" vertical="top" wrapText="1"/>
    </xf>
    <xf numFmtId="0" fontId="9" fillId="0" borderId="200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left" vertical="center" wrapText="1"/>
    </xf>
    <xf numFmtId="0" fontId="5" fillId="0" borderId="85" xfId="0" applyFont="1" applyBorder="1" applyAlignment="1">
      <alignment horizontal="left" vertical="center" wrapText="1"/>
    </xf>
    <xf numFmtId="0" fontId="9" fillId="0" borderId="86" xfId="0" applyFont="1" applyBorder="1" applyAlignment="1">
      <alignment horizontal="center" vertical="center" wrapText="1"/>
    </xf>
    <xf numFmtId="0" fontId="10" fillId="0" borderId="143" xfId="0" applyFont="1" applyBorder="1" applyAlignment="1">
      <alignment horizontal="left" vertical="center" wrapText="1"/>
    </xf>
    <xf numFmtId="0" fontId="10" fillId="0" borderId="134" xfId="0" applyFont="1" applyBorder="1" applyAlignment="1">
      <alignment horizontal="left" vertical="center" wrapText="1"/>
    </xf>
    <xf numFmtId="0" fontId="10" fillId="0" borderId="136" xfId="0" applyFont="1" applyBorder="1" applyAlignment="1">
      <alignment horizontal="left" vertical="center" wrapText="1"/>
    </xf>
    <xf numFmtId="164" fontId="10" fillId="0" borderId="145" xfId="1" applyFont="1" applyBorder="1" applyAlignment="1">
      <alignment horizontal="center" vertical="center" wrapText="1"/>
    </xf>
    <xf numFmtId="164" fontId="10" fillId="0" borderId="136" xfId="1" applyFont="1" applyBorder="1" applyAlignment="1">
      <alignment horizontal="center" vertical="center" wrapText="1"/>
    </xf>
    <xf numFmtId="166" fontId="10" fillId="0" borderId="145" xfId="1" applyNumberFormat="1" applyFont="1" applyBorder="1" applyAlignment="1">
      <alignment vertical="center" wrapText="1"/>
    </xf>
    <xf numFmtId="166" fontId="10" fillId="0" borderId="136" xfId="1" applyNumberFormat="1" applyFont="1" applyBorder="1" applyAlignment="1">
      <alignment vertical="center" wrapText="1"/>
    </xf>
    <xf numFmtId="166" fontId="10" fillId="0" borderId="143" xfId="1" applyNumberFormat="1" applyFont="1" applyBorder="1" applyAlignment="1">
      <alignment vertical="center" wrapText="1"/>
    </xf>
    <xf numFmtId="166" fontId="10" fillId="0" borderId="134" xfId="1" applyNumberFormat="1" applyFont="1" applyBorder="1" applyAlignment="1">
      <alignment vertical="center" wrapText="1"/>
    </xf>
    <xf numFmtId="0" fontId="9" fillId="0" borderId="115" xfId="0" applyFont="1" applyBorder="1" applyAlignment="1">
      <alignment horizontal="left" vertical="center" wrapText="1"/>
    </xf>
    <xf numFmtId="0" fontId="9" fillId="0" borderId="112" xfId="0" applyFont="1" applyBorder="1" applyAlignment="1">
      <alignment horizontal="left" vertical="center" wrapText="1"/>
    </xf>
    <xf numFmtId="0" fontId="9" fillId="0" borderId="135" xfId="0" applyFont="1" applyBorder="1" applyAlignment="1">
      <alignment horizontal="left" vertical="center" wrapText="1"/>
    </xf>
    <xf numFmtId="166" fontId="10" fillId="0" borderId="146" xfId="1" applyNumberFormat="1" applyFont="1" applyBorder="1" applyAlignment="1">
      <alignment horizontal="center" vertical="center" wrapText="1"/>
    </xf>
    <xf numFmtId="166" fontId="10" fillId="0" borderId="135" xfId="1" applyNumberFormat="1" applyFont="1" applyBorder="1" applyAlignment="1">
      <alignment horizontal="center" vertical="center" wrapText="1"/>
    </xf>
    <xf numFmtId="166" fontId="10" fillId="0" borderId="117" xfId="1" applyNumberFormat="1" applyFont="1" applyBorder="1" applyAlignment="1">
      <alignment horizontal="center" vertical="center" wrapText="1"/>
    </xf>
    <xf numFmtId="166" fontId="10" fillId="0" borderId="114" xfId="1" applyNumberFormat="1" applyFont="1" applyBorder="1" applyAlignment="1">
      <alignment horizontal="center" vertical="center" wrapText="1"/>
    </xf>
    <xf numFmtId="166" fontId="10" fillId="0" borderId="118" xfId="1" applyNumberFormat="1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164" fontId="9" fillId="0" borderId="146" xfId="1" applyFont="1" applyBorder="1" applyAlignment="1">
      <alignment horizontal="center" vertical="center" wrapText="1"/>
    </xf>
    <xf numFmtId="166" fontId="9" fillId="0" borderId="146" xfId="1" applyNumberFormat="1" applyFont="1" applyBorder="1" applyAlignment="1">
      <alignment horizontal="center" vertical="center" wrapText="1"/>
    </xf>
    <xf numFmtId="166" fontId="9" fillId="0" borderId="135" xfId="1" applyNumberFormat="1" applyFont="1" applyBorder="1" applyAlignment="1">
      <alignment horizontal="center" vertical="center" wrapText="1"/>
    </xf>
    <xf numFmtId="166" fontId="9" fillId="0" borderId="115" xfId="1" applyNumberFormat="1" applyFont="1" applyBorder="1" applyAlignment="1">
      <alignment horizontal="center" vertical="center" wrapText="1"/>
    </xf>
    <xf numFmtId="166" fontId="9" fillId="0" borderId="112" xfId="1" applyNumberFormat="1" applyFont="1" applyBorder="1" applyAlignment="1">
      <alignment horizontal="center" vertical="center" wrapText="1"/>
    </xf>
    <xf numFmtId="166" fontId="10" fillId="0" borderId="115" xfId="1" applyNumberFormat="1" applyFont="1" applyBorder="1" applyAlignment="1">
      <alignment horizontal="center" vertical="center" wrapText="1"/>
    </xf>
    <xf numFmtId="166" fontId="10" fillId="0" borderId="112" xfId="1" applyNumberFormat="1" applyFont="1" applyBorder="1" applyAlignment="1">
      <alignment horizontal="center" vertical="center" wrapText="1"/>
    </xf>
    <xf numFmtId="0" fontId="10" fillId="0" borderId="150" xfId="0" applyFont="1" applyBorder="1" applyAlignment="1">
      <alignment horizontal="center" vertical="center" wrapText="1"/>
    </xf>
    <xf numFmtId="0" fontId="10" fillId="0" borderId="151" xfId="0" applyFont="1" applyBorder="1" applyAlignment="1">
      <alignment horizontal="center" vertical="center" wrapText="1"/>
    </xf>
    <xf numFmtId="0" fontId="10" fillId="0" borderId="14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left" vertical="center" wrapText="1"/>
    </xf>
    <xf numFmtId="166" fontId="10" fillId="0" borderId="73" xfId="1" applyNumberFormat="1" applyFont="1" applyBorder="1" applyAlignment="1">
      <alignment horizontal="center" vertical="center" wrapText="1"/>
    </xf>
    <xf numFmtId="166" fontId="10" fillId="0" borderId="76" xfId="1" applyNumberFormat="1" applyFont="1" applyBorder="1" applyAlignment="1">
      <alignment horizontal="center" vertical="center" wrapText="1"/>
    </xf>
    <xf numFmtId="0" fontId="5" fillId="0" borderId="103" xfId="0" applyFont="1" applyBorder="1" applyAlignment="1">
      <alignment horizontal="left" vertical="center" wrapText="1"/>
    </xf>
    <xf numFmtId="0" fontId="5" fillId="0" borderId="101" xfId="0" applyFont="1" applyBorder="1" applyAlignment="1">
      <alignment horizontal="left" vertical="center" wrapText="1"/>
    </xf>
    <xf numFmtId="0" fontId="9" fillId="0" borderId="101" xfId="0" applyFont="1" applyBorder="1" applyAlignment="1">
      <alignment horizontal="left" vertical="center" wrapText="1" indent="7"/>
    </xf>
    <xf numFmtId="166" fontId="5" fillId="0" borderId="101" xfId="0" applyNumberFormat="1" applyFont="1" applyBorder="1" applyAlignment="1">
      <alignment horizontal="left" vertical="center" wrapText="1"/>
    </xf>
    <xf numFmtId="0" fontId="5" fillId="0" borderId="102" xfId="0" applyFont="1" applyBorder="1" applyAlignment="1">
      <alignment horizontal="left" vertical="center" wrapText="1"/>
    </xf>
    <xf numFmtId="0" fontId="9" fillId="0" borderId="144" xfId="0" applyFont="1" applyBorder="1" applyAlignment="1">
      <alignment horizontal="left" vertical="center" wrapText="1"/>
    </xf>
    <xf numFmtId="0" fontId="9" fillId="0" borderId="138" xfId="0" applyFont="1" applyBorder="1" applyAlignment="1">
      <alignment horizontal="left" vertical="center" wrapText="1"/>
    </xf>
    <xf numFmtId="164" fontId="9" fillId="0" borderId="147" xfId="1" applyFont="1" applyBorder="1" applyAlignment="1">
      <alignment horizontal="center" vertical="center" wrapText="1"/>
    </xf>
    <xf numFmtId="164" fontId="9" fillId="0" borderId="138" xfId="1" applyFont="1" applyBorder="1" applyAlignment="1">
      <alignment horizontal="center" vertical="center" wrapText="1"/>
    </xf>
    <xf numFmtId="166" fontId="9" fillId="0" borderId="147" xfId="1" applyNumberFormat="1" applyFont="1" applyBorder="1" applyAlignment="1">
      <alignment horizontal="center" vertical="center" wrapText="1"/>
    </xf>
    <xf numFmtId="166" fontId="9" fillId="0" borderId="138" xfId="1" applyNumberFormat="1" applyFont="1" applyBorder="1" applyAlignment="1">
      <alignment horizontal="center" vertical="center" wrapText="1"/>
    </xf>
    <xf numFmtId="166" fontId="9" fillId="0" borderId="313" xfId="1" applyNumberFormat="1" applyFont="1" applyBorder="1" applyAlignment="1">
      <alignment horizontal="center" vertical="center" wrapText="1"/>
    </xf>
    <xf numFmtId="166" fontId="9" fillId="0" borderId="154" xfId="1" applyNumberFormat="1" applyFont="1" applyBorder="1" applyAlignment="1">
      <alignment horizontal="center" vertical="center" wrapText="1"/>
    </xf>
    <xf numFmtId="166" fontId="9" fillId="0" borderId="314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20" fontId="9" fillId="0" borderId="17" xfId="0" applyNumberFormat="1" applyFont="1" applyBorder="1" applyAlignment="1">
      <alignment horizontal="left" vertical="center" wrapText="1"/>
    </xf>
    <xf numFmtId="20" fontId="9" fillId="0" borderId="18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 indent="9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166" fontId="10" fillId="0" borderId="75" xfId="1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164" fontId="10" fillId="0" borderId="45" xfId="0" applyNumberFormat="1" applyFont="1" applyBorder="1" applyAlignment="1">
      <alignment horizontal="center" vertical="center" wrapText="1"/>
    </xf>
    <xf numFmtId="164" fontId="10" fillId="0" borderId="47" xfId="0" applyNumberFormat="1" applyFont="1" applyBorder="1" applyAlignment="1">
      <alignment horizontal="center" vertical="center" wrapText="1"/>
    </xf>
    <xf numFmtId="166" fontId="10" fillId="0" borderId="45" xfId="0" applyNumberFormat="1" applyFont="1" applyBorder="1" applyAlignment="1">
      <alignment horizontal="center" vertical="center" wrapText="1"/>
    </xf>
    <xf numFmtId="166" fontId="10" fillId="0" borderId="47" xfId="0" applyNumberFormat="1" applyFont="1" applyBorder="1" applyAlignment="1">
      <alignment horizontal="center" vertical="center" wrapText="1"/>
    </xf>
    <xf numFmtId="166" fontId="10" fillId="0" borderId="46" xfId="0" applyNumberFormat="1" applyFont="1" applyBorder="1" applyAlignment="1">
      <alignment horizontal="center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 applyAlignment="1">
      <alignment horizontal="left" vertical="center" wrapText="1"/>
    </xf>
    <xf numFmtId="164" fontId="9" fillId="0" borderId="81" xfId="0" applyNumberFormat="1" applyFont="1" applyBorder="1" applyAlignment="1">
      <alignment horizontal="center" vertical="center" wrapText="1"/>
    </xf>
    <xf numFmtId="164" fontId="9" fillId="0" borderId="83" xfId="0" applyNumberFormat="1" applyFont="1" applyBorder="1" applyAlignment="1">
      <alignment horizontal="center" vertical="center" wrapText="1"/>
    </xf>
    <xf numFmtId="166" fontId="9" fillId="0" borderId="81" xfId="0" applyNumberFormat="1" applyFont="1" applyBorder="1" applyAlignment="1">
      <alignment horizontal="center" vertical="center" wrapText="1"/>
    </xf>
    <xf numFmtId="166" fontId="9" fillId="0" borderId="83" xfId="0" applyNumberFormat="1" applyFont="1" applyBorder="1" applyAlignment="1">
      <alignment horizontal="center" vertical="center" wrapText="1"/>
    </xf>
    <xf numFmtId="166" fontId="9" fillId="0" borderId="82" xfId="0" applyNumberFormat="1" applyFont="1" applyBorder="1" applyAlignment="1">
      <alignment horizontal="center" vertical="center" wrapText="1"/>
    </xf>
    <xf numFmtId="164" fontId="9" fillId="0" borderId="45" xfId="0" applyNumberFormat="1" applyFont="1" applyBorder="1" applyAlignment="1">
      <alignment horizontal="center" vertical="center" wrapText="1"/>
    </xf>
    <xf numFmtId="164" fontId="9" fillId="0" borderId="47" xfId="0" applyNumberFormat="1" applyFont="1" applyBorder="1" applyAlignment="1">
      <alignment horizontal="center" vertical="center" wrapText="1"/>
    </xf>
    <xf numFmtId="166" fontId="9" fillId="0" borderId="45" xfId="0" applyNumberFormat="1" applyFont="1" applyBorder="1" applyAlignment="1">
      <alignment horizontal="center" vertical="center" wrapText="1"/>
    </xf>
    <xf numFmtId="166" fontId="9" fillId="0" borderId="47" xfId="0" applyNumberFormat="1" applyFont="1" applyBorder="1" applyAlignment="1">
      <alignment horizontal="center" vertical="center" wrapText="1"/>
    </xf>
    <xf numFmtId="166" fontId="9" fillId="0" borderId="46" xfId="0" applyNumberFormat="1" applyFont="1" applyBorder="1" applyAlignment="1">
      <alignment horizontal="center" vertical="center" wrapText="1"/>
    </xf>
    <xf numFmtId="164" fontId="10" fillId="0" borderId="45" xfId="1" applyFont="1" applyBorder="1" applyAlignment="1">
      <alignment horizontal="center" vertical="center" wrapText="1"/>
    </xf>
    <xf numFmtId="164" fontId="10" fillId="0" borderId="47" xfId="1" applyFont="1" applyBorder="1" applyAlignment="1">
      <alignment horizontal="center" vertical="center" wrapText="1"/>
    </xf>
    <xf numFmtId="166" fontId="10" fillId="0" borderId="45" xfId="1" applyNumberFormat="1" applyFont="1" applyBorder="1" applyAlignment="1">
      <alignment horizontal="center" vertical="center" wrapText="1"/>
    </xf>
    <xf numFmtId="166" fontId="10" fillId="0" borderId="47" xfId="1" applyNumberFormat="1" applyFont="1" applyBorder="1" applyAlignment="1">
      <alignment horizontal="center" vertical="center" wrapText="1"/>
    </xf>
    <xf numFmtId="166" fontId="10" fillId="0" borderId="46" xfId="1" applyNumberFormat="1" applyFont="1" applyBorder="1" applyAlignment="1">
      <alignment horizontal="center" vertical="center" wrapText="1"/>
    </xf>
    <xf numFmtId="164" fontId="9" fillId="0" borderId="45" xfId="1" applyFont="1" applyBorder="1" applyAlignment="1">
      <alignment horizontal="center" vertical="center" wrapText="1"/>
    </xf>
    <xf numFmtId="164" fontId="9" fillId="0" borderId="47" xfId="1" applyFont="1" applyBorder="1" applyAlignment="1">
      <alignment horizontal="center" vertical="center" wrapText="1"/>
    </xf>
    <xf numFmtId="166" fontId="9" fillId="0" borderId="45" xfId="1" applyNumberFormat="1" applyFont="1" applyBorder="1" applyAlignment="1">
      <alignment horizontal="center" vertical="center" wrapText="1"/>
    </xf>
    <xf numFmtId="166" fontId="9" fillId="0" borderId="47" xfId="1" applyNumberFormat="1" applyFont="1" applyBorder="1" applyAlignment="1">
      <alignment horizontal="center" vertical="center" wrapText="1"/>
    </xf>
    <xf numFmtId="166" fontId="9" fillId="0" borderId="46" xfId="1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166" fontId="10" fillId="0" borderId="45" xfId="1" applyNumberFormat="1" applyFont="1" applyBorder="1" applyAlignment="1">
      <alignment vertical="center" wrapText="1"/>
    </xf>
    <xf numFmtId="166" fontId="10" fillId="0" borderId="47" xfId="1" applyNumberFormat="1" applyFont="1" applyBorder="1" applyAlignment="1">
      <alignment vertical="center" wrapText="1"/>
    </xf>
    <xf numFmtId="166" fontId="10" fillId="0" borderId="46" xfId="1" applyNumberFormat="1" applyFont="1" applyBorder="1" applyAlignment="1">
      <alignment vertical="center" wrapText="1"/>
    </xf>
    <xf numFmtId="0" fontId="10" fillId="0" borderId="104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166" fontId="10" fillId="0" borderId="43" xfId="1" applyNumberFormat="1" applyFont="1" applyBorder="1" applyAlignment="1">
      <alignment vertical="center" wrapText="1"/>
    </xf>
    <xf numFmtId="166" fontId="10" fillId="0" borderId="43" xfId="1" applyNumberFormat="1" applyFont="1" applyBorder="1" applyAlignment="1">
      <alignment horizontal="center" vertical="center" wrapText="1"/>
    </xf>
    <xf numFmtId="164" fontId="9" fillId="0" borderId="104" xfId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108" xfId="0" applyFont="1" applyBorder="1" applyAlignment="1">
      <alignment horizontal="left" vertical="center" wrapText="1"/>
    </xf>
    <xf numFmtId="164" fontId="10" fillId="0" borderId="163" xfId="1" applyFont="1" applyBorder="1" applyAlignment="1">
      <alignment horizontal="center" vertical="center" wrapText="1"/>
    </xf>
    <xf numFmtId="164" fontId="10" fillId="0" borderId="108" xfId="1" applyFont="1" applyBorder="1" applyAlignment="1">
      <alignment horizontal="center" vertical="center" wrapText="1"/>
    </xf>
    <xf numFmtId="166" fontId="10" fillId="0" borderId="163" xfId="1" applyNumberFormat="1" applyFont="1" applyBorder="1" applyAlignment="1">
      <alignment vertical="center" wrapText="1"/>
    </xf>
    <xf numFmtId="166" fontId="10" fillId="0" borderId="108" xfId="1" applyNumberFormat="1" applyFont="1" applyBorder="1" applyAlignment="1">
      <alignment vertical="center" wrapText="1"/>
    </xf>
    <xf numFmtId="164" fontId="10" fillId="0" borderId="78" xfId="1" applyFont="1" applyBorder="1" applyAlignment="1">
      <alignment horizontal="center" vertical="center" wrapText="1"/>
    </xf>
    <xf numFmtId="164" fontId="10" fillId="0" borderId="104" xfId="1" applyFont="1" applyBorder="1" applyAlignment="1">
      <alignment horizontal="center" vertical="center" wrapText="1"/>
    </xf>
    <xf numFmtId="166" fontId="10" fillId="0" borderId="78" xfId="1" applyNumberFormat="1" applyFont="1" applyBorder="1" applyAlignment="1">
      <alignment vertical="center" wrapText="1"/>
    </xf>
    <xf numFmtId="166" fontId="10" fillId="0" borderId="104" xfId="1" applyNumberFormat="1" applyFont="1" applyBorder="1" applyAlignment="1">
      <alignment vertical="center" wrapText="1"/>
    </xf>
    <xf numFmtId="0" fontId="9" fillId="0" borderId="170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left" vertical="center" wrapText="1"/>
    </xf>
    <xf numFmtId="0" fontId="5" fillId="0" borderId="98" xfId="0" applyFont="1" applyBorder="1" applyAlignment="1">
      <alignment horizontal="left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81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left" vertical="center" wrapText="1"/>
    </xf>
    <xf numFmtId="0" fontId="9" fillId="0" borderId="173" xfId="0" applyFont="1" applyBorder="1" applyAlignment="1">
      <alignment horizontal="left" vertical="center" wrapText="1"/>
    </xf>
    <xf numFmtId="0" fontId="9" fillId="0" borderId="170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left" vertical="center" wrapText="1" indent="1"/>
    </xf>
    <xf numFmtId="0" fontId="9" fillId="0" borderId="97" xfId="0" applyFont="1" applyBorder="1" applyAlignment="1">
      <alignment horizontal="left" vertical="center" wrapText="1" indent="1"/>
    </xf>
    <xf numFmtId="0" fontId="9" fillId="0" borderId="152" xfId="0" applyFont="1" applyBorder="1" applyAlignment="1">
      <alignment horizontal="left" vertical="center" wrapText="1" indent="1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164" fontId="10" fillId="0" borderId="61" xfId="1" applyFont="1" applyBorder="1" applyAlignment="1">
      <alignment horizontal="center" vertical="center" wrapText="1"/>
    </xf>
    <xf numFmtId="166" fontId="10" fillId="0" borderId="61" xfId="1" applyNumberFormat="1" applyFont="1" applyBorder="1" applyAlignment="1">
      <alignment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71" xfId="0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9" fillId="0" borderId="16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164" fontId="9" fillId="0" borderId="55" xfId="0" applyNumberFormat="1" applyFont="1" applyBorder="1" applyAlignment="1">
      <alignment horizontal="center" vertical="center" wrapText="1"/>
    </xf>
    <xf numFmtId="164" fontId="9" fillId="0" borderId="50" xfId="0" applyNumberFormat="1" applyFont="1" applyBorder="1" applyAlignment="1">
      <alignment horizontal="center" vertical="center" wrapText="1"/>
    </xf>
    <xf numFmtId="166" fontId="9" fillId="0" borderId="55" xfId="0" applyNumberFormat="1" applyFont="1" applyBorder="1" applyAlignment="1">
      <alignment horizontal="center" vertical="center" wrapText="1"/>
    </xf>
    <xf numFmtId="166" fontId="9" fillId="0" borderId="50" xfId="0" applyNumberFormat="1" applyFont="1" applyBorder="1" applyAlignment="1">
      <alignment horizontal="center" vertical="center" wrapText="1"/>
    </xf>
    <xf numFmtId="166" fontId="9" fillId="0" borderId="49" xfId="0" applyNumberFormat="1" applyFont="1" applyBorder="1" applyAlignment="1">
      <alignment horizontal="center" vertical="center" wrapText="1"/>
    </xf>
    <xf numFmtId="166" fontId="9" fillId="0" borderId="78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164" fontId="10" fillId="0" borderId="43" xfId="1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center" wrapText="1"/>
    </xf>
    <xf numFmtId="0" fontId="10" fillId="0" borderId="67" xfId="0" applyFont="1" applyBorder="1" applyAlignment="1">
      <alignment horizontal="left" vertical="center" wrapText="1"/>
    </xf>
    <xf numFmtId="164" fontId="9" fillId="0" borderId="64" xfId="1" applyFont="1" applyBorder="1" applyAlignment="1">
      <alignment horizontal="center" vertical="center" wrapText="1"/>
    </xf>
    <xf numFmtId="164" fontId="9" fillId="0" borderId="68" xfId="1" applyFont="1" applyBorder="1" applyAlignment="1">
      <alignment horizontal="center" vertical="center" wrapText="1"/>
    </xf>
    <xf numFmtId="166" fontId="9" fillId="0" borderId="64" xfId="1" applyNumberFormat="1" applyFont="1" applyBorder="1" applyAlignment="1">
      <alignment horizontal="center" vertical="center"/>
    </xf>
    <xf numFmtId="166" fontId="9" fillId="0" borderId="68" xfId="1" applyNumberFormat="1" applyFont="1" applyBorder="1" applyAlignment="1">
      <alignment horizontal="center" vertical="center"/>
    </xf>
    <xf numFmtId="166" fontId="9" fillId="0" borderId="64" xfId="1" applyNumberFormat="1" applyFont="1" applyBorder="1" applyAlignment="1">
      <alignment horizontal="center" vertical="center" wrapText="1"/>
    </xf>
    <xf numFmtId="166" fontId="9" fillId="0" borderId="69" xfId="1" applyNumberFormat="1" applyFont="1" applyBorder="1" applyAlignment="1">
      <alignment horizontal="center" vertical="center" wrapText="1"/>
    </xf>
    <xf numFmtId="166" fontId="9" fillId="0" borderId="68" xfId="1" applyNumberFormat="1" applyFont="1" applyBorder="1" applyAlignment="1">
      <alignment horizontal="center" vertical="center" wrapText="1"/>
    </xf>
    <xf numFmtId="164" fontId="10" fillId="0" borderId="67" xfId="1" applyFont="1" applyBorder="1" applyAlignment="1">
      <alignment horizontal="center" vertical="center" wrapText="1"/>
    </xf>
    <xf numFmtId="166" fontId="10" fillId="0" borderId="67" xfId="1" applyNumberFormat="1" applyFont="1" applyBorder="1" applyAlignment="1">
      <alignment vertical="center" wrapText="1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10" fillId="0" borderId="92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left" vertical="center" wrapText="1"/>
    </xf>
    <xf numFmtId="164" fontId="10" fillId="0" borderId="94" xfId="1" applyFont="1" applyBorder="1" applyAlignment="1">
      <alignment horizontal="center" vertical="center" wrapText="1"/>
    </xf>
    <xf numFmtId="166" fontId="10" fillId="0" borderId="94" xfId="1" applyNumberFormat="1" applyFont="1" applyBorder="1" applyAlignment="1">
      <alignment vertical="center" wrapText="1"/>
    </xf>
    <xf numFmtId="166" fontId="10" fillId="0" borderId="107" xfId="1" applyNumberFormat="1" applyFont="1" applyBorder="1" applyAlignment="1">
      <alignment vertical="center" wrapText="1"/>
    </xf>
    <xf numFmtId="164" fontId="10" fillId="0" borderId="46" xfId="1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top" wrapText="1"/>
    </xf>
    <xf numFmtId="0" fontId="9" fillId="0" borderId="88" xfId="0" applyFont="1" applyBorder="1" applyAlignment="1">
      <alignment horizontal="center" vertical="top" wrapText="1"/>
    </xf>
    <xf numFmtId="0" fontId="9" fillId="0" borderId="90" xfId="0" applyFont="1" applyBorder="1" applyAlignment="1">
      <alignment horizontal="center" vertical="top" wrapText="1"/>
    </xf>
    <xf numFmtId="0" fontId="9" fillId="0" borderId="86" xfId="0" applyFont="1" applyBorder="1" applyAlignment="1">
      <alignment horizontal="center" vertical="top" wrapText="1"/>
    </xf>
    <xf numFmtId="0" fontId="9" fillId="0" borderId="87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0" borderId="162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left" vertical="center" wrapText="1"/>
    </xf>
    <xf numFmtId="0" fontId="9" fillId="0" borderId="101" xfId="0" applyFont="1" applyBorder="1" applyAlignment="1">
      <alignment horizontal="left" vertical="center" wrapText="1"/>
    </xf>
    <xf numFmtId="0" fontId="9" fillId="0" borderId="175" xfId="0" applyFont="1" applyBorder="1" applyAlignment="1">
      <alignment horizontal="left" vertical="center" wrapText="1"/>
    </xf>
    <xf numFmtId="0" fontId="10" fillId="0" borderId="82" xfId="0" applyFont="1" applyBorder="1" applyAlignment="1">
      <alignment horizontal="right" vertical="center" wrapText="1"/>
    </xf>
    <xf numFmtId="0" fontId="10" fillId="0" borderId="83" xfId="0" applyFont="1" applyBorder="1" applyAlignment="1">
      <alignment horizontal="right" vertical="center" wrapText="1"/>
    </xf>
    <xf numFmtId="166" fontId="10" fillId="0" borderId="81" xfId="1" applyNumberFormat="1" applyFont="1" applyBorder="1" applyAlignment="1">
      <alignment horizontal="center" vertical="center" wrapText="1"/>
    </xf>
    <xf numFmtId="166" fontId="10" fillId="0" borderId="82" xfId="1" applyNumberFormat="1" applyFont="1" applyBorder="1" applyAlignment="1">
      <alignment horizontal="center" vertical="center" wrapText="1"/>
    </xf>
    <xf numFmtId="166" fontId="10" fillId="0" borderId="83" xfId="1" applyNumberFormat="1" applyFont="1" applyBorder="1" applyAlignment="1">
      <alignment horizontal="center" vertical="center" wrapText="1"/>
    </xf>
    <xf numFmtId="164" fontId="9" fillId="0" borderId="55" xfId="1" applyFont="1" applyBorder="1" applyAlignment="1">
      <alignment horizontal="center" vertical="center" wrapText="1"/>
    </xf>
    <xf numFmtId="164" fontId="9" fillId="0" borderId="50" xfId="1" applyFont="1" applyBorder="1" applyAlignment="1">
      <alignment horizontal="center" vertical="center" wrapText="1"/>
    </xf>
    <xf numFmtId="164" fontId="9" fillId="0" borderId="123" xfId="1" applyFont="1" applyBorder="1" applyAlignment="1">
      <alignment horizontal="center" vertical="center" wrapText="1"/>
    </xf>
    <xf numFmtId="164" fontId="9" fillId="0" borderId="126" xfId="1" applyFont="1" applyBorder="1" applyAlignment="1">
      <alignment horizontal="center" vertical="center" wrapText="1"/>
    </xf>
    <xf numFmtId="166" fontId="10" fillId="0" borderId="179" xfId="1" applyNumberFormat="1" applyFont="1" applyBorder="1" applyAlignment="1">
      <alignment vertical="center" wrapText="1"/>
    </xf>
    <xf numFmtId="166" fontId="10" fillId="0" borderId="77" xfId="1" applyNumberFormat="1" applyFont="1" applyBorder="1" applyAlignment="1">
      <alignment vertical="center" wrapText="1"/>
    </xf>
    <xf numFmtId="0" fontId="9" fillId="0" borderId="17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7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left" vertical="center" wrapText="1"/>
    </xf>
    <xf numFmtId="0" fontId="5" fillId="0" borderId="180" xfId="0" applyFont="1" applyBorder="1" applyAlignment="1">
      <alignment horizontal="left" vertical="center" wrapText="1"/>
    </xf>
    <xf numFmtId="0" fontId="5" fillId="0" borderId="169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9" fillId="0" borderId="144" xfId="1" applyNumberFormat="1" applyFont="1" applyBorder="1" applyAlignment="1">
      <alignment horizontal="center" vertical="center" wrapText="1"/>
    </xf>
    <xf numFmtId="166" fontId="9" fillId="0" borderId="137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164" fontId="10" fillId="0" borderId="53" xfId="1" applyFont="1" applyBorder="1" applyAlignment="1">
      <alignment horizontal="center" vertical="center" wrapText="1"/>
    </xf>
    <xf numFmtId="164" fontId="10" fillId="0" borderId="54" xfId="1" applyFont="1" applyBorder="1" applyAlignment="1">
      <alignment horizontal="center" vertical="center" wrapText="1"/>
    </xf>
    <xf numFmtId="166" fontId="10" fillId="0" borderId="53" xfId="1" applyNumberFormat="1" applyFont="1" applyBorder="1" applyAlignment="1">
      <alignment vertical="center" wrapText="1"/>
    </xf>
    <xf numFmtId="166" fontId="10" fillId="0" borderId="54" xfId="1" applyNumberFormat="1" applyFont="1" applyBorder="1" applyAlignment="1">
      <alignment vertical="center" wrapText="1"/>
    </xf>
    <xf numFmtId="164" fontId="10" fillId="0" borderId="107" xfId="1" applyFont="1" applyBorder="1" applyAlignment="1">
      <alignment horizontal="center" vertical="center" wrapText="1"/>
    </xf>
    <xf numFmtId="166" fontId="10" fillId="0" borderId="122" xfId="1" applyNumberFormat="1" applyFont="1" applyBorder="1" applyAlignment="1">
      <alignment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164" fontId="10" fillId="0" borderId="64" xfId="1" applyFont="1" applyBorder="1" applyAlignment="1">
      <alignment horizontal="center" vertical="center" wrapText="1"/>
    </xf>
    <xf numFmtId="164" fontId="10" fillId="0" borderId="119" xfId="1" applyFont="1" applyBorder="1" applyAlignment="1">
      <alignment horizontal="center" vertical="center" wrapText="1"/>
    </xf>
    <xf numFmtId="166" fontId="10" fillId="0" borderId="69" xfId="1" applyNumberFormat="1" applyFont="1" applyBorder="1" applyAlignment="1">
      <alignment vertical="center" wrapText="1"/>
    </xf>
    <xf numFmtId="166" fontId="10" fillId="0" borderId="119" xfId="1" applyNumberFormat="1" applyFont="1" applyBorder="1" applyAlignment="1">
      <alignment vertical="center" wrapText="1"/>
    </xf>
    <xf numFmtId="0" fontId="10" fillId="0" borderId="113" xfId="0" applyFont="1" applyBorder="1" applyAlignment="1">
      <alignment horizontal="left" vertical="center" wrapText="1"/>
    </xf>
    <xf numFmtId="0" fontId="10" fillId="0" borderId="114" xfId="0" applyFont="1" applyBorder="1" applyAlignment="1">
      <alignment horizontal="left" vertical="center" wrapText="1"/>
    </xf>
    <xf numFmtId="0" fontId="10" fillId="0" borderId="118" xfId="0" applyFont="1" applyBorder="1" applyAlignment="1">
      <alignment horizontal="left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18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left" vertical="center" wrapText="1"/>
    </xf>
    <xf numFmtId="0" fontId="5" fillId="0" borderId="162" xfId="0" applyFont="1" applyBorder="1" applyAlignment="1">
      <alignment horizontal="left" vertical="center" wrapText="1"/>
    </xf>
    <xf numFmtId="164" fontId="10" fillId="0" borderId="106" xfId="1" applyFont="1" applyBorder="1" applyAlignment="1">
      <alignment horizontal="center" vertical="center" wrapText="1"/>
    </xf>
    <xf numFmtId="166" fontId="10" fillId="0" borderId="106" xfId="1" applyNumberFormat="1" applyFont="1" applyBorder="1" applyAlignment="1">
      <alignment vertical="center" wrapText="1"/>
    </xf>
    <xf numFmtId="164" fontId="10" fillId="0" borderId="55" xfId="1" applyFont="1" applyBorder="1" applyAlignment="1">
      <alignment horizontal="center" vertical="center" wrapText="1"/>
    </xf>
    <xf numFmtId="164" fontId="10" fillId="0" borderId="50" xfId="1" applyFont="1" applyBorder="1" applyAlignment="1">
      <alignment horizontal="center" vertical="center" wrapText="1"/>
    </xf>
    <xf numFmtId="166" fontId="10" fillId="0" borderId="49" xfId="1" applyNumberFormat="1" applyFont="1" applyBorder="1" applyAlignment="1">
      <alignment vertical="center" wrapText="1"/>
    </xf>
    <xf numFmtId="166" fontId="10" fillId="0" borderId="50" xfId="1" applyNumberFormat="1" applyFont="1" applyBorder="1" applyAlignment="1">
      <alignment vertical="center" wrapText="1"/>
    </xf>
    <xf numFmtId="166" fontId="9" fillId="0" borderId="45" xfId="0" applyNumberFormat="1" applyFont="1" applyBorder="1" applyAlignment="1">
      <alignment horizontal="right" vertical="center" wrapText="1"/>
    </xf>
    <xf numFmtId="166" fontId="9" fillId="0" borderId="47" xfId="0" applyNumberFormat="1" applyFont="1" applyBorder="1" applyAlignment="1">
      <alignment horizontal="right" vertical="center" wrapText="1"/>
    </xf>
    <xf numFmtId="0" fontId="0" fillId="0" borderId="47" xfId="0" applyBorder="1" applyAlignment="1">
      <alignment horizontal="center" vertical="center"/>
    </xf>
    <xf numFmtId="0" fontId="10" fillId="0" borderId="111" xfId="0" applyFont="1" applyBorder="1" applyAlignment="1">
      <alignment horizontal="left" vertical="center" wrapText="1"/>
    </xf>
    <xf numFmtId="0" fontId="10" fillId="0" borderId="114" xfId="0" applyFont="1" applyBorder="1" applyAlignment="1">
      <alignment horizontal="center" vertical="center" wrapText="1"/>
    </xf>
    <xf numFmtId="166" fontId="10" fillId="0" borderId="60" xfId="1" applyNumberFormat="1" applyFont="1" applyBorder="1" applyAlignment="1">
      <alignment vertical="center" wrapText="1"/>
    </xf>
    <xf numFmtId="0" fontId="10" fillId="0" borderId="105" xfId="0" applyFont="1" applyBorder="1" applyAlignment="1">
      <alignment horizontal="left" vertical="center" wrapText="1"/>
    </xf>
    <xf numFmtId="164" fontId="10" fillId="0" borderId="105" xfId="1" applyFont="1" applyBorder="1" applyAlignment="1">
      <alignment horizontal="center" vertical="center" wrapText="1"/>
    </xf>
    <xf numFmtId="166" fontId="10" fillId="0" borderId="68" xfId="1" applyNumberFormat="1" applyFont="1" applyBorder="1" applyAlignment="1">
      <alignment vertical="center" wrapText="1"/>
    </xf>
    <xf numFmtId="166" fontId="10" fillId="0" borderId="121" xfId="1" applyNumberFormat="1" applyFont="1" applyBorder="1" applyAlignment="1">
      <alignment vertical="center" wrapText="1"/>
    </xf>
    <xf numFmtId="0" fontId="10" fillId="0" borderId="110" xfId="0" applyFont="1" applyBorder="1" applyAlignment="1">
      <alignment horizontal="left" vertical="center" wrapText="1"/>
    </xf>
    <xf numFmtId="0" fontId="0" fillId="0" borderId="18" xfId="0" applyBorder="1" applyAlignment="1"/>
    <xf numFmtId="0" fontId="0" fillId="0" borderId="2" xfId="0" applyBorder="1" applyAlignment="1"/>
    <xf numFmtId="164" fontId="10" fillId="0" borderId="104" xfId="0" applyNumberFormat="1" applyFont="1" applyBorder="1" applyAlignment="1">
      <alignment horizontal="center" vertical="center" wrapText="1"/>
    </xf>
    <xf numFmtId="0" fontId="10" fillId="0" borderId="31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320" xfId="0" applyFont="1" applyBorder="1" applyAlignment="1">
      <alignment horizontal="center" vertical="center" wrapText="1"/>
    </xf>
    <xf numFmtId="166" fontId="9" fillId="0" borderId="318" xfId="1" applyNumberFormat="1" applyFont="1" applyBorder="1" applyAlignment="1">
      <alignment horizontal="center" vertical="center" wrapText="1"/>
    </xf>
    <xf numFmtId="0" fontId="9" fillId="0" borderId="317" xfId="0" applyFont="1" applyBorder="1" applyAlignment="1">
      <alignment horizontal="left" vertical="center" wrapText="1"/>
    </xf>
    <xf numFmtId="166" fontId="9" fillId="0" borderId="36" xfId="1" applyNumberFormat="1" applyFont="1" applyBorder="1" applyAlignment="1">
      <alignment horizontal="center" vertical="center" wrapText="1"/>
    </xf>
    <xf numFmtId="0" fontId="9" fillId="0" borderId="318" xfId="0" applyFont="1" applyBorder="1" applyAlignment="1">
      <alignment horizontal="left" vertical="center" wrapText="1"/>
    </xf>
    <xf numFmtId="0" fontId="10" fillId="0" borderId="318" xfId="0" applyFont="1" applyBorder="1" applyAlignment="1">
      <alignment horizontal="center" vertical="center" wrapText="1"/>
    </xf>
    <xf numFmtId="166" fontId="9" fillId="0" borderId="36" xfId="1" applyNumberFormat="1" applyFont="1" applyBorder="1" applyAlignment="1">
      <alignment vertical="center" wrapText="1"/>
    </xf>
    <xf numFmtId="164" fontId="10" fillId="0" borderId="318" xfId="1" applyFont="1" applyBorder="1" applyAlignment="1">
      <alignment horizontal="center" vertical="center" wrapText="1"/>
    </xf>
    <xf numFmtId="166" fontId="10" fillId="0" borderId="318" xfId="1" applyNumberFormat="1" applyFont="1" applyBorder="1" applyAlignment="1">
      <alignment horizontal="center" vertical="center" wrapText="1"/>
    </xf>
    <xf numFmtId="164" fontId="9" fillId="0" borderId="318" xfId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164" fontId="9" fillId="0" borderId="36" xfId="1" applyFont="1" applyBorder="1" applyAlignment="1">
      <alignment horizontal="center" vertical="center" wrapText="1"/>
    </xf>
    <xf numFmtId="0" fontId="9" fillId="0" borderId="316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4" fontId="9" fillId="0" borderId="5" xfId="1" applyFont="1" applyBorder="1" applyAlignment="1">
      <alignment horizontal="center" vertical="center" wrapText="1"/>
    </xf>
    <xf numFmtId="166" fontId="9" fillId="0" borderId="5" xfId="1" applyNumberFormat="1" applyFont="1" applyBorder="1" applyAlignment="1">
      <alignment vertical="center" wrapText="1"/>
    </xf>
    <xf numFmtId="166" fontId="10" fillId="0" borderId="0" xfId="1" applyNumberFormat="1" applyFont="1" applyBorder="1" applyAlignment="1">
      <alignment vertical="center" wrapText="1"/>
    </xf>
    <xf numFmtId="166" fontId="10" fillId="0" borderId="30" xfId="1" applyNumberFormat="1" applyFont="1" applyBorder="1" applyAlignment="1">
      <alignment vertical="center" wrapText="1"/>
    </xf>
    <xf numFmtId="0" fontId="9" fillId="0" borderId="10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 indent="7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166" fontId="9" fillId="0" borderId="46" xfId="1" applyNumberFormat="1" applyFont="1" applyBorder="1" applyAlignment="1">
      <alignment vertical="center" wrapText="1"/>
    </xf>
    <xf numFmtId="166" fontId="9" fillId="0" borderId="104" xfId="1" applyNumberFormat="1" applyFont="1" applyBorder="1" applyAlignment="1">
      <alignment vertical="center" wrapText="1"/>
    </xf>
    <xf numFmtId="0" fontId="5" fillId="0" borderId="170" xfId="0" applyFont="1" applyBorder="1" applyAlignment="1">
      <alignment horizontal="left" vertical="center" wrapText="1"/>
    </xf>
    <xf numFmtId="0" fontId="0" fillId="0" borderId="31" xfId="0" applyBorder="1" applyAlignment="1"/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9" fillId="0" borderId="172" xfId="0" applyFont="1" applyBorder="1" applyAlignment="1">
      <alignment horizontal="center" vertical="top" wrapText="1"/>
    </xf>
    <xf numFmtId="0" fontId="9" fillId="0" borderId="167" xfId="0" applyFont="1" applyBorder="1" applyAlignment="1">
      <alignment horizontal="center" vertical="top" wrapText="1"/>
    </xf>
    <xf numFmtId="0" fontId="9" fillId="0" borderId="167" xfId="0" applyFont="1" applyBorder="1" applyAlignment="1">
      <alignment horizontal="left" vertical="center" wrapText="1"/>
    </xf>
    <xf numFmtId="166" fontId="10" fillId="0" borderId="26" xfId="1" applyNumberFormat="1" applyFont="1" applyBorder="1" applyAlignment="1">
      <alignment vertical="center" wrapText="1"/>
    </xf>
    <xf numFmtId="166" fontId="10" fillId="0" borderId="37" xfId="1" applyNumberFormat="1" applyFont="1" applyBorder="1" applyAlignment="1">
      <alignment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164" fontId="10" fillId="0" borderId="77" xfId="1" applyFont="1" applyBorder="1" applyAlignment="1">
      <alignment horizontal="center" vertical="center" wrapText="1"/>
    </xf>
    <xf numFmtId="164" fontId="9" fillId="0" borderId="46" xfId="1" applyFont="1" applyBorder="1" applyAlignment="1">
      <alignment horizontal="center" vertical="center" wrapText="1"/>
    </xf>
    <xf numFmtId="0" fontId="9" fillId="0" borderId="104" xfId="0" applyFont="1" applyBorder="1" applyAlignment="1">
      <alignment horizontal="left" vertical="top" wrapText="1"/>
    </xf>
    <xf numFmtId="164" fontId="15" fillId="0" borderId="46" xfId="1" applyFont="1" applyBorder="1" applyAlignment="1">
      <alignment vertical="center" wrapText="1"/>
    </xf>
    <xf numFmtId="164" fontId="15" fillId="0" borderId="104" xfId="1" applyFont="1" applyBorder="1" applyAlignment="1">
      <alignment vertical="center" wrapText="1"/>
    </xf>
    <xf numFmtId="166" fontId="15" fillId="0" borderId="46" xfId="1" applyNumberFormat="1" applyFont="1" applyBorder="1" applyAlignment="1">
      <alignment vertical="center" wrapText="1"/>
    </xf>
    <xf numFmtId="166" fontId="15" fillId="0" borderId="104" xfId="1" applyNumberFormat="1" applyFont="1" applyBorder="1" applyAlignment="1">
      <alignment vertical="center" wrapText="1"/>
    </xf>
    <xf numFmtId="166" fontId="15" fillId="0" borderId="46" xfId="1" applyNumberFormat="1" applyFont="1" applyBorder="1" applyAlignment="1">
      <alignment horizontal="center" vertical="center" wrapText="1"/>
    </xf>
    <xf numFmtId="166" fontId="15" fillId="0" borderId="47" xfId="1" applyNumberFormat="1" applyFont="1" applyBorder="1" applyAlignment="1">
      <alignment horizontal="center" vertical="center" wrapText="1"/>
    </xf>
    <xf numFmtId="164" fontId="14" fillId="0" borderId="46" xfId="1" applyFont="1" applyBorder="1" applyAlignment="1">
      <alignment vertical="center" wrapText="1"/>
    </xf>
    <xf numFmtId="164" fontId="14" fillId="0" borderId="104" xfId="1" applyFont="1" applyBorder="1" applyAlignment="1">
      <alignment vertical="center" wrapText="1"/>
    </xf>
    <xf numFmtId="166" fontId="14" fillId="0" borderId="46" xfId="1" applyNumberFormat="1" applyFont="1" applyBorder="1" applyAlignment="1">
      <alignment vertical="center" wrapText="1"/>
    </xf>
    <xf numFmtId="166" fontId="14" fillId="0" borderId="104" xfId="1" applyNumberFormat="1" applyFont="1" applyBorder="1" applyAlignment="1">
      <alignment vertical="center" wrapText="1"/>
    </xf>
    <xf numFmtId="166" fontId="14" fillId="0" borderId="46" xfId="1" applyNumberFormat="1" applyFont="1" applyBorder="1" applyAlignment="1">
      <alignment horizontal="center" vertical="center" wrapText="1"/>
    </xf>
    <xf numFmtId="166" fontId="14" fillId="0" borderId="47" xfId="1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9" fillId="0" borderId="104" xfId="0" applyFont="1" applyBorder="1" applyAlignment="1">
      <alignment horizontal="center" vertical="top" wrapText="1"/>
    </xf>
    <xf numFmtId="166" fontId="9" fillId="0" borderId="104" xfId="1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166" fontId="10" fillId="0" borderId="78" xfId="1" applyNumberFormat="1" applyFont="1" applyBorder="1" applyAlignment="1">
      <alignment horizontal="center" vertical="center" wrapText="1"/>
    </xf>
    <xf numFmtId="166" fontId="10" fillId="0" borderId="104" xfId="1" applyNumberFormat="1" applyFont="1" applyBorder="1" applyAlignment="1">
      <alignment horizontal="center" vertical="center" wrapText="1"/>
    </xf>
    <xf numFmtId="166" fontId="10" fillId="0" borderId="131" xfId="1" applyNumberFormat="1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119" xfId="0" applyFont="1" applyBorder="1" applyAlignment="1">
      <alignment horizontal="left" vertical="center" wrapText="1"/>
    </xf>
    <xf numFmtId="164" fontId="10" fillId="0" borderId="69" xfId="1" applyFont="1" applyBorder="1" applyAlignment="1">
      <alignment horizontal="center" vertical="center" wrapText="1"/>
    </xf>
    <xf numFmtId="0" fontId="10" fillId="0" borderId="127" xfId="0" applyFont="1" applyBorder="1" applyAlignment="1">
      <alignment horizontal="left" vertical="center" wrapText="1"/>
    </xf>
    <xf numFmtId="166" fontId="10" fillId="0" borderId="129" xfId="1" applyNumberFormat="1" applyFont="1" applyBorder="1" applyAlignment="1">
      <alignment vertical="center" wrapText="1"/>
    </xf>
    <xf numFmtId="166" fontId="10" fillId="0" borderId="130" xfId="1" applyNumberFormat="1" applyFont="1" applyBorder="1" applyAlignment="1">
      <alignment vertical="center" wrapText="1"/>
    </xf>
    <xf numFmtId="164" fontId="10" fillId="0" borderId="6" xfId="1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top"/>
    </xf>
    <xf numFmtId="166" fontId="15" fillId="0" borderId="78" xfId="1" applyNumberFormat="1" applyFont="1" applyBorder="1" applyAlignment="1">
      <alignment horizontal="center" vertical="center" wrapText="1"/>
    </xf>
    <xf numFmtId="166" fontId="15" fillId="0" borderId="104" xfId="1" applyNumberFormat="1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top" wrapText="1"/>
    </xf>
    <xf numFmtId="0" fontId="9" fillId="0" borderId="118" xfId="0" applyFont="1" applyBorder="1" applyAlignment="1">
      <alignment horizontal="center" vertical="top" wrapText="1"/>
    </xf>
    <xf numFmtId="166" fontId="10" fillId="0" borderId="182" xfId="1" applyNumberFormat="1" applyFont="1" applyBorder="1" applyAlignment="1">
      <alignment vertical="center" wrapText="1"/>
    </xf>
    <xf numFmtId="166" fontId="9" fillId="0" borderId="78" xfId="1" applyNumberFormat="1" applyFont="1" applyBorder="1" applyAlignment="1">
      <alignment vertical="center" wrapText="1"/>
    </xf>
    <xf numFmtId="164" fontId="9" fillId="0" borderId="78" xfId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0" fillId="0" borderId="114" xfId="0" applyFont="1" applyBorder="1" applyAlignment="1">
      <alignment horizontal="center" vertical="top" wrapText="1"/>
    </xf>
    <xf numFmtId="0" fontId="10" fillId="0" borderId="118" xfId="0" applyFont="1" applyBorder="1" applyAlignment="1">
      <alignment horizontal="center" vertical="top" wrapText="1"/>
    </xf>
    <xf numFmtId="0" fontId="10" fillId="0" borderId="117" xfId="0" applyFont="1" applyBorder="1" applyAlignment="1">
      <alignment horizontal="center" vertical="top" wrapText="1"/>
    </xf>
    <xf numFmtId="164" fontId="9" fillId="0" borderId="46" xfId="1" applyFont="1" applyBorder="1" applyAlignment="1">
      <alignment vertical="center" wrapText="1"/>
    </xf>
    <xf numFmtId="164" fontId="9" fillId="0" borderId="104" xfId="1" applyFont="1" applyBorder="1" applyAlignment="1">
      <alignment vertical="center" wrapText="1"/>
    </xf>
    <xf numFmtId="0" fontId="9" fillId="0" borderId="127" xfId="0" applyFont="1" applyBorder="1" applyAlignment="1">
      <alignment horizontal="left" vertical="top" wrapText="1"/>
    </xf>
    <xf numFmtId="0" fontId="9" fillId="0" borderId="114" xfId="0" applyFont="1" applyBorder="1" applyAlignment="1">
      <alignment horizontal="left" vertical="top" wrapText="1"/>
    </xf>
    <xf numFmtId="0" fontId="9" fillId="0" borderId="118" xfId="0" applyFont="1" applyBorder="1" applyAlignment="1">
      <alignment horizontal="left" vertical="top" wrapText="1"/>
    </xf>
    <xf numFmtId="166" fontId="9" fillId="0" borderId="78" xfId="1" applyNumberFormat="1" applyFont="1" applyBorder="1" applyAlignment="1">
      <alignment horizontal="center" vertical="center" wrapText="1"/>
    </xf>
    <xf numFmtId="0" fontId="10" fillId="0" borderId="127" xfId="0" applyFont="1" applyBorder="1" applyAlignment="1">
      <alignment horizontal="left" vertical="top" wrapText="1"/>
    </xf>
    <xf numFmtId="0" fontId="10" fillId="0" borderId="114" xfId="0" applyFont="1" applyBorder="1" applyAlignment="1">
      <alignment horizontal="left" vertical="top" wrapText="1"/>
    </xf>
    <xf numFmtId="0" fontId="10" fillId="0" borderId="118" xfId="0" applyFont="1" applyBorder="1" applyAlignment="1">
      <alignment horizontal="left" vertical="top" wrapText="1"/>
    </xf>
    <xf numFmtId="166" fontId="10" fillId="0" borderId="92" xfId="1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left" vertical="center" wrapText="1"/>
    </xf>
    <xf numFmtId="166" fontId="10" fillId="0" borderId="18" xfId="1" applyNumberFormat="1" applyFont="1" applyBorder="1" applyAlignment="1">
      <alignment horizontal="center" vertical="center" wrapText="1"/>
    </xf>
    <xf numFmtId="166" fontId="10" fillId="0" borderId="24" xfId="1" applyNumberFormat="1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166" fontId="10" fillId="0" borderId="16" xfId="1" applyNumberFormat="1" applyFont="1" applyBorder="1" applyAlignment="1">
      <alignment horizontal="center" vertical="center" wrapText="1"/>
    </xf>
    <xf numFmtId="166" fontId="10" fillId="0" borderId="7" xfId="1" applyNumberFormat="1" applyFont="1" applyBorder="1" applyAlignment="1">
      <alignment horizontal="center" vertical="center" wrapText="1"/>
    </xf>
    <xf numFmtId="166" fontId="10" fillId="0" borderId="8" xfId="1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72" xfId="0" applyFont="1" applyBorder="1" applyAlignment="1">
      <alignment horizontal="left" vertical="center" wrapText="1"/>
    </xf>
    <xf numFmtId="164" fontId="10" fillId="0" borderId="171" xfId="1" applyFont="1" applyBorder="1" applyAlignment="1">
      <alignment horizontal="center" vertical="center" wrapText="1"/>
    </xf>
    <xf numFmtId="164" fontId="10" fillId="0" borderId="172" xfId="1" applyFont="1" applyBorder="1" applyAlignment="1">
      <alignment horizontal="center" vertical="center" wrapText="1"/>
    </xf>
    <xf numFmtId="166" fontId="10" fillId="0" borderId="172" xfId="1" applyNumberFormat="1" applyFont="1" applyBorder="1" applyAlignment="1">
      <alignment vertical="center" wrapText="1"/>
    </xf>
    <xf numFmtId="0" fontId="9" fillId="0" borderId="45" xfId="1" applyNumberFormat="1" applyFont="1" applyBorder="1" applyAlignment="1">
      <alignment horizontal="center" vertical="center" wrapText="1"/>
    </xf>
    <xf numFmtId="0" fontId="10" fillId="0" borderId="77" xfId="0" applyFont="1" applyBorder="1" applyAlignment="1">
      <alignment horizontal="left" vertical="center" wrapText="1"/>
    </xf>
    <xf numFmtId="164" fontId="10" fillId="0" borderId="179" xfId="1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vertical="center" wrapText="1"/>
    </xf>
    <xf numFmtId="164" fontId="10" fillId="0" borderId="26" xfId="1" applyFont="1" applyBorder="1" applyAlignment="1">
      <alignment horizontal="center" vertical="center" wrapText="1"/>
    </xf>
    <xf numFmtId="166" fontId="10" fillId="0" borderId="171" xfId="1" applyNumberFormat="1" applyFont="1" applyBorder="1" applyAlignment="1">
      <alignment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10" fillId="0" borderId="125" xfId="0" applyFont="1" applyBorder="1" applyAlignment="1">
      <alignment horizontal="left" vertical="center" wrapText="1"/>
    </xf>
    <xf numFmtId="0" fontId="10" fillId="0" borderId="124" xfId="0" applyFont="1" applyBorder="1" applyAlignment="1">
      <alignment horizontal="left" vertical="center" wrapText="1"/>
    </xf>
    <xf numFmtId="0" fontId="10" fillId="0" borderId="160" xfId="0" applyFont="1" applyBorder="1" applyAlignment="1">
      <alignment horizontal="left"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166" xfId="1" applyFont="1" applyBorder="1" applyAlignment="1">
      <alignment horizontal="center" vertical="center" wrapText="1"/>
    </xf>
    <xf numFmtId="166" fontId="10" fillId="0" borderId="187" xfId="1" applyNumberFormat="1" applyFont="1" applyBorder="1" applyAlignment="1">
      <alignment vertical="center" wrapText="1"/>
    </xf>
    <xf numFmtId="166" fontId="10" fillId="0" borderId="161" xfId="1" applyNumberFormat="1" applyFont="1" applyBorder="1" applyAlignment="1">
      <alignment vertical="center" wrapText="1"/>
    </xf>
    <xf numFmtId="166" fontId="10" fillId="0" borderId="184" xfId="1" applyNumberFormat="1" applyFont="1" applyBorder="1" applyAlignment="1">
      <alignment horizontal="center" vertical="center" wrapText="1"/>
    </xf>
    <xf numFmtId="166" fontId="10" fillId="0" borderId="185" xfId="1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164" fontId="9" fillId="0" borderId="119" xfId="1" applyFont="1" applyBorder="1" applyAlignment="1">
      <alignment horizontal="center" vertical="center" wrapText="1"/>
    </xf>
    <xf numFmtId="166" fontId="9" fillId="0" borderId="182" xfId="1" applyNumberFormat="1" applyFont="1" applyBorder="1" applyAlignment="1">
      <alignment vertical="center" wrapText="1"/>
    </xf>
    <xf numFmtId="166" fontId="9" fillId="0" borderId="119" xfId="1" applyNumberFormat="1" applyFont="1" applyBorder="1" applyAlignment="1">
      <alignment vertical="center" wrapText="1"/>
    </xf>
    <xf numFmtId="166" fontId="9" fillId="0" borderId="53" xfId="1" applyNumberFormat="1" applyFont="1" applyBorder="1" applyAlignment="1">
      <alignment horizontal="center" vertical="center" wrapText="1"/>
    </xf>
    <xf numFmtId="166" fontId="9" fillId="0" borderId="54" xfId="1" applyNumberFormat="1" applyFont="1" applyBorder="1" applyAlignment="1">
      <alignment horizontal="center" vertical="center" wrapText="1"/>
    </xf>
    <xf numFmtId="166" fontId="9" fillId="0" borderId="52" xfId="1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31" xfId="0" applyBorder="1"/>
    <xf numFmtId="0" fontId="10" fillId="0" borderId="249" xfId="0" applyFont="1" applyBorder="1" applyAlignment="1">
      <alignment horizontal="left" vertical="center" wrapText="1"/>
    </xf>
    <xf numFmtId="0" fontId="10" fillId="0" borderId="250" xfId="0" applyFont="1" applyBorder="1" applyAlignment="1">
      <alignment horizontal="left" vertical="center" wrapText="1"/>
    </xf>
    <xf numFmtId="0" fontId="10" fillId="0" borderId="251" xfId="0" applyFont="1" applyBorder="1" applyAlignment="1">
      <alignment horizontal="left" vertical="center" wrapText="1"/>
    </xf>
    <xf numFmtId="164" fontId="10" fillId="0" borderId="249" xfId="1" applyFont="1" applyBorder="1" applyAlignment="1">
      <alignment horizontal="center" vertical="center" wrapText="1"/>
    </xf>
    <xf numFmtId="164" fontId="10" fillId="0" borderId="251" xfId="1" applyFont="1" applyBorder="1" applyAlignment="1">
      <alignment horizontal="center" vertical="center" wrapText="1"/>
    </xf>
    <xf numFmtId="166" fontId="10" fillId="0" borderId="249" xfId="1" applyNumberFormat="1" applyFont="1" applyBorder="1" applyAlignment="1">
      <alignment vertical="center" wrapText="1"/>
    </xf>
    <xf numFmtId="166" fontId="10" fillId="0" borderId="251" xfId="1" applyNumberFormat="1" applyFont="1" applyBorder="1" applyAlignment="1">
      <alignment vertical="center" wrapText="1"/>
    </xf>
    <xf numFmtId="0" fontId="10" fillId="0" borderId="257" xfId="0" applyFont="1" applyBorder="1" applyAlignment="1">
      <alignment horizontal="left" vertical="center" wrapText="1"/>
    </xf>
    <xf numFmtId="0" fontId="10" fillId="0" borderId="258" xfId="0" applyFont="1" applyBorder="1" applyAlignment="1">
      <alignment horizontal="left" vertical="center" wrapText="1"/>
    </xf>
    <xf numFmtId="0" fontId="10" fillId="0" borderId="259" xfId="0" applyFont="1" applyBorder="1" applyAlignment="1">
      <alignment horizontal="left" vertical="center" wrapText="1"/>
    </xf>
    <xf numFmtId="164" fontId="10" fillId="0" borderId="257" xfId="1" applyFont="1" applyBorder="1" applyAlignment="1">
      <alignment horizontal="center" vertical="center" wrapText="1"/>
    </xf>
    <xf numFmtId="164" fontId="10" fillId="0" borderId="259" xfId="1" applyFont="1" applyBorder="1" applyAlignment="1">
      <alignment horizontal="center" vertical="center" wrapText="1"/>
    </xf>
    <xf numFmtId="166" fontId="10" fillId="0" borderId="257" xfId="1" applyNumberFormat="1" applyFont="1" applyBorder="1" applyAlignment="1">
      <alignment vertical="center" wrapText="1"/>
    </xf>
    <xf numFmtId="166" fontId="10" fillId="0" borderId="259" xfId="1" applyNumberFormat="1" applyFont="1" applyBorder="1" applyAlignment="1">
      <alignment vertical="center" wrapText="1"/>
    </xf>
    <xf numFmtId="166" fontId="10" fillId="4" borderId="257" xfId="1" applyNumberFormat="1" applyFont="1" applyFill="1" applyBorder="1" applyAlignment="1">
      <alignment vertical="center" wrapText="1"/>
    </xf>
    <xf numFmtId="166" fontId="10" fillId="4" borderId="258" xfId="1" applyNumberFormat="1" applyFont="1" applyFill="1" applyBorder="1" applyAlignment="1">
      <alignment vertical="center" wrapText="1"/>
    </xf>
    <xf numFmtId="166" fontId="10" fillId="4" borderId="260" xfId="1" applyNumberFormat="1" applyFont="1" applyFill="1" applyBorder="1" applyAlignment="1">
      <alignment vertical="center" wrapText="1"/>
    </xf>
    <xf numFmtId="0" fontId="10" fillId="0" borderId="261" xfId="0" applyFont="1" applyBorder="1" applyAlignment="1">
      <alignment horizontal="left" vertical="center" wrapText="1"/>
    </xf>
    <xf numFmtId="0" fontId="10" fillId="0" borderId="262" xfId="0" applyFont="1" applyBorder="1" applyAlignment="1">
      <alignment horizontal="left" vertical="center" wrapText="1"/>
    </xf>
    <xf numFmtId="0" fontId="10" fillId="0" borderId="263" xfId="0" applyFont="1" applyBorder="1" applyAlignment="1">
      <alignment horizontal="left" vertical="center" wrapText="1"/>
    </xf>
    <xf numFmtId="164" fontId="10" fillId="0" borderId="261" xfId="1" applyFont="1" applyBorder="1" applyAlignment="1">
      <alignment horizontal="center" vertical="center" wrapText="1"/>
    </xf>
    <xf numFmtId="164" fontId="10" fillId="0" borderId="263" xfId="1" applyFont="1" applyBorder="1" applyAlignment="1">
      <alignment horizontal="center" vertical="center" wrapText="1"/>
    </xf>
    <xf numFmtId="166" fontId="10" fillId="0" borderId="261" xfId="1" applyNumberFormat="1" applyFont="1" applyBorder="1" applyAlignment="1">
      <alignment vertical="center" wrapText="1"/>
    </xf>
    <xf numFmtId="166" fontId="10" fillId="0" borderId="263" xfId="1" applyNumberFormat="1" applyFont="1" applyBorder="1" applyAlignment="1">
      <alignment vertical="center" wrapText="1"/>
    </xf>
    <xf numFmtId="166" fontId="10" fillId="4" borderId="261" xfId="1" applyNumberFormat="1" applyFont="1" applyFill="1" applyBorder="1" applyAlignment="1">
      <alignment vertical="center" wrapText="1"/>
    </xf>
    <xf numFmtId="166" fontId="10" fillId="4" borderId="262" xfId="1" applyNumberFormat="1" applyFont="1" applyFill="1" applyBorder="1" applyAlignment="1">
      <alignment vertical="center" wrapText="1"/>
    </xf>
    <xf numFmtId="166" fontId="10" fillId="4" borderId="264" xfId="1" applyNumberFormat="1" applyFont="1" applyFill="1" applyBorder="1" applyAlignment="1">
      <alignment vertical="center" wrapText="1"/>
    </xf>
    <xf numFmtId="0" fontId="10" fillId="4" borderId="253" xfId="0" applyFont="1" applyFill="1" applyBorder="1" applyAlignment="1">
      <alignment horizontal="left" vertical="center" wrapText="1"/>
    </xf>
    <xf numFmtId="0" fontId="10" fillId="4" borderId="254" xfId="0" applyFont="1" applyFill="1" applyBorder="1" applyAlignment="1">
      <alignment horizontal="left" vertical="center" wrapText="1"/>
    </xf>
    <xf numFmtId="0" fontId="10" fillId="4" borderId="255" xfId="0" applyFont="1" applyFill="1" applyBorder="1" applyAlignment="1">
      <alignment horizontal="left" vertical="center" wrapText="1"/>
    </xf>
    <xf numFmtId="164" fontId="10" fillId="4" borderId="253" xfId="1" applyFont="1" applyFill="1" applyBorder="1" applyAlignment="1">
      <alignment horizontal="center" vertical="center" wrapText="1"/>
    </xf>
    <xf numFmtId="164" fontId="10" fillId="4" borderId="255" xfId="1" applyFont="1" applyFill="1" applyBorder="1" applyAlignment="1">
      <alignment horizontal="center" vertical="center" wrapText="1"/>
    </xf>
    <xf numFmtId="166" fontId="10" fillId="4" borderId="253" xfId="1" applyNumberFormat="1" applyFont="1" applyFill="1" applyBorder="1" applyAlignment="1">
      <alignment vertical="center" wrapText="1"/>
    </xf>
    <xf numFmtId="166" fontId="10" fillId="4" borderId="255" xfId="1" applyNumberFormat="1" applyFont="1" applyFill="1" applyBorder="1" applyAlignment="1">
      <alignment vertical="center" wrapText="1"/>
    </xf>
    <xf numFmtId="166" fontId="10" fillId="4" borderId="254" xfId="1" applyNumberFormat="1" applyFont="1" applyFill="1" applyBorder="1" applyAlignment="1">
      <alignment vertical="center" wrapText="1"/>
    </xf>
    <xf numFmtId="166" fontId="10" fillId="4" borderId="256" xfId="1" applyNumberFormat="1" applyFont="1" applyFill="1" applyBorder="1" applyAlignment="1">
      <alignment vertical="center" wrapText="1"/>
    </xf>
    <xf numFmtId="0" fontId="10" fillId="0" borderId="253" xfId="0" applyFont="1" applyBorder="1" applyAlignment="1">
      <alignment horizontal="left" vertical="center" wrapText="1"/>
    </xf>
    <xf numFmtId="0" fontId="10" fillId="0" borderId="254" xfId="0" applyFont="1" applyBorder="1" applyAlignment="1">
      <alignment horizontal="left" vertical="center" wrapText="1"/>
    </xf>
    <xf numFmtId="0" fontId="10" fillId="0" borderId="255" xfId="0" applyFont="1" applyBorder="1" applyAlignment="1">
      <alignment horizontal="left" vertical="center" wrapText="1"/>
    </xf>
    <xf numFmtId="164" fontId="10" fillId="0" borderId="253" xfId="1" applyFont="1" applyBorder="1" applyAlignment="1">
      <alignment horizontal="center" vertical="center" wrapText="1"/>
    </xf>
    <xf numFmtId="164" fontId="10" fillId="0" borderId="255" xfId="1" applyFont="1" applyBorder="1" applyAlignment="1">
      <alignment horizontal="center" vertical="center" wrapText="1"/>
    </xf>
    <xf numFmtId="166" fontId="10" fillId="0" borderId="253" xfId="1" applyNumberFormat="1" applyFont="1" applyBorder="1" applyAlignment="1">
      <alignment vertical="center" wrapText="1"/>
    </xf>
    <xf numFmtId="166" fontId="10" fillId="0" borderId="255" xfId="1" applyNumberFormat="1" applyFont="1" applyBorder="1" applyAlignment="1">
      <alignment vertical="center" wrapText="1"/>
    </xf>
    <xf numFmtId="166" fontId="10" fillId="0" borderId="254" xfId="1" applyNumberFormat="1" applyFont="1" applyBorder="1" applyAlignment="1">
      <alignment vertical="center" wrapText="1"/>
    </xf>
    <xf numFmtId="166" fontId="10" fillId="0" borderId="256" xfId="1" applyNumberFormat="1" applyFont="1" applyBorder="1" applyAlignment="1">
      <alignment vertical="center" wrapText="1"/>
    </xf>
    <xf numFmtId="0" fontId="9" fillId="0" borderId="253" xfId="0" applyFont="1" applyBorder="1" applyAlignment="1">
      <alignment horizontal="left" vertical="center" wrapText="1"/>
    </xf>
    <xf numFmtId="0" fontId="9" fillId="0" borderId="254" xfId="0" applyFont="1" applyBorder="1" applyAlignment="1">
      <alignment horizontal="left" vertical="center" wrapText="1"/>
    </xf>
    <xf numFmtId="0" fontId="9" fillId="0" borderId="255" xfId="0" applyFont="1" applyBorder="1" applyAlignment="1">
      <alignment horizontal="left" vertical="center" wrapText="1"/>
    </xf>
    <xf numFmtId="164" fontId="9" fillId="0" borderId="253" xfId="1" applyFont="1" applyBorder="1" applyAlignment="1">
      <alignment horizontal="center" vertical="center" wrapText="1"/>
    </xf>
    <xf numFmtId="164" fontId="9" fillId="0" borderId="255" xfId="1" applyFont="1" applyBorder="1" applyAlignment="1">
      <alignment horizontal="center" vertical="center" wrapText="1"/>
    </xf>
    <xf numFmtId="166" fontId="9" fillId="0" borderId="253" xfId="1" applyNumberFormat="1" applyFont="1" applyBorder="1" applyAlignment="1">
      <alignment vertical="center" wrapText="1"/>
    </xf>
    <xf numFmtId="166" fontId="9" fillId="0" borderId="255" xfId="1" applyNumberFormat="1" applyFont="1" applyBorder="1" applyAlignment="1">
      <alignment vertical="center" wrapText="1"/>
    </xf>
    <xf numFmtId="166" fontId="9" fillId="4" borderId="253" xfId="1" applyNumberFormat="1" applyFont="1" applyFill="1" applyBorder="1" applyAlignment="1">
      <alignment vertical="center" wrapText="1"/>
    </xf>
    <xf numFmtId="166" fontId="9" fillId="4" borderId="254" xfId="1" applyNumberFormat="1" applyFont="1" applyFill="1" applyBorder="1" applyAlignment="1">
      <alignment vertical="center" wrapText="1"/>
    </xf>
    <xf numFmtId="166" fontId="9" fillId="4" borderId="256" xfId="1" applyNumberFormat="1" applyFont="1" applyFill="1" applyBorder="1" applyAlignment="1">
      <alignment vertical="center" wrapText="1"/>
    </xf>
    <xf numFmtId="166" fontId="9" fillId="0" borderId="253" xfId="1" applyNumberFormat="1" applyFont="1" applyBorder="1" applyAlignment="1">
      <alignment horizontal="center" vertical="center" wrapText="1"/>
    </xf>
    <xf numFmtId="166" fontId="9" fillId="0" borderId="255" xfId="1" applyNumberFormat="1" applyFont="1" applyBorder="1" applyAlignment="1">
      <alignment horizontal="center" vertical="center" wrapText="1"/>
    </xf>
    <xf numFmtId="0" fontId="9" fillId="0" borderId="253" xfId="0" quotePrefix="1" applyFont="1" applyBorder="1" applyAlignment="1">
      <alignment horizontal="left" vertical="center" wrapText="1"/>
    </xf>
    <xf numFmtId="0" fontId="9" fillId="0" borderId="254" xfId="0" quotePrefix="1" applyFont="1" applyBorder="1" applyAlignment="1">
      <alignment horizontal="left" vertical="center" wrapText="1"/>
    </xf>
    <xf numFmtId="0" fontId="9" fillId="0" borderId="255" xfId="0" quotePrefix="1" applyFont="1" applyBorder="1" applyAlignment="1">
      <alignment horizontal="left" vertical="center" wrapText="1"/>
    </xf>
    <xf numFmtId="0" fontId="9" fillId="4" borderId="253" xfId="0" applyFont="1" applyFill="1" applyBorder="1" applyAlignment="1">
      <alignment horizontal="left" vertical="center" wrapText="1"/>
    </xf>
    <xf numFmtId="0" fontId="9" fillId="4" borderId="254" xfId="0" applyFont="1" applyFill="1" applyBorder="1" applyAlignment="1">
      <alignment horizontal="left" vertical="center" wrapText="1"/>
    </xf>
    <xf numFmtId="0" fontId="9" fillId="4" borderId="255" xfId="0" applyFont="1" applyFill="1" applyBorder="1" applyAlignment="1">
      <alignment horizontal="left" vertical="center" wrapText="1"/>
    </xf>
    <xf numFmtId="164" fontId="9" fillId="4" borderId="253" xfId="1" applyFont="1" applyFill="1" applyBorder="1" applyAlignment="1">
      <alignment horizontal="center" vertical="center" wrapText="1"/>
    </xf>
    <xf numFmtId="164" fontId="9" fillId="4" borderId="255" xfId="1" applyFont="1" applyFill="1" applyBorder="1" applyAlignment="1">
      <alignment horizontal="center" vertical="center" wrapText="1"/>
    </xf>
    <xf numFmtId="166" fontId="9" fillId="0" borderId="254" xfId="1" applyNumberFormat="1" applyFont="1" applyBorder="1" applyAlignment="1">
      <alignment vertical="center" wrapText="1"/>
    </xf>
    <xf numFmtId="166" fontId="9" fillId="0" borderId="256" xfId="1" applyNumberFormat="1" applyFont="1" applyBorder="1" applyAlignment="1">
      <alignment vertical="center" wrapText="1"/>
    </xf>
    <xf numFmtId="0" fontId="19" fillId="4" borderId="253" xfId="0" applyFont="1" applyFill="1" applyBorder="1" applyAlignment="1">
      <alignment horizontal="left" vertical="center" wrapText="1"/>
    </xf>
    <xf numFmtId="0" fontId="19" fillId="4" borderId="254" xfId="0" applyFont="1" applyFill="1" applyBorder="1" applyAlignment="1">
      <alignment horizontal="left" vertical="center" wrapText="1"/>
    </xf>
    <xf numFmtId="0" fontId="19" fillId="4" borderId="255" xfId="0" applyFont="1" applyFill="1" applyBorder="1" applyAlignment="1">
      <alignment horizontal="left" vertical="center" wrapText="1"/>
    </xf>
    <xf numFmtId="164" fontId="19" fillId="4" borderId="253" xfId="1" applyFont="1" applyFill="1" applyBorder="1" applyAlignment="1">
      <alignment horizontal="center" vertical="center" wrapText="1"/>
    </xf>
    <xf numFmtId="164" fontId="19" fillId="4" borderId="255" xfId="1" applyFont="1" applyFill="1" applyBorder="1" applyAlignment="1">
      <alignment horizontal="center" vertical="center" wrapText="1"/>
    </xf>
    <xf numFmtId="166" fontId="19" fillId="4" borderId="253" xfId="1" applyNumberFormat="1" applyFont="1" applyFill="1" applyBorder="1" applyAlignment="1">
      <alignment vertical="center" wrapText="1"/>
    </xf>
    <xf numFmtId="166" fontId="19" fillId="4" borderId="255" xfId="1" applyNumberFormat="1" applyFont="1" applyFill="1" applyBorder="1" applyAlignment="1">
      <alignment vertical="center" wrapText="1"/>
    </xf>
    <xf numFmtId="166" fontId="19" fillId="4" borderId="254" xfId="1" applyNumberFormat="1" applyFont="1" applyFill="1" applyBorder="1" applyAlignment="1">
      <alignment vertical="center" wrapText="1"/>
    </xf>
    <xf numFmtId="166" fontId="19" fillId="4" borderId="256" xfId="1" applyNumberFormat="1" applyFont="1" applyFill="1" applyBorder="1" applyAlignment="1">
      <alignment vertical="center" wrapText="1"/>
    </xf>
    <xf numFmtId="166" fontId="10" fillId="0" borderId="253" xfId="1" applyNumberFormat="1" applyFont="1" applyBorder="1" applyAlignment="1">
      <alignment horizontal="center" vertical="center" wrapText="1"/>
    </xf>
    <xf numFmtId="166" fontId="10" fillId="0" borderId="254" xfId="1" applyNumberFormat="1" applyFont="1" applyBorder="1" applyAlignment="1">
      <alignment horizontal="center" vertical="center" wrapText="1"/>
    </xf>
    <xf numFmtId="166" fontId="10" fillId="0" borderId="256" xfId="1" applyNumberFormat="1" applyFont="1" applyBorder="1" applyAlignment="1">
      <alignment horizontal="center" vertical="center" wrapText="1"/>
    </xf>
    <xf numFmtId="0" fontId="15" fillId="0" borderId="266" xfId="0" applyFont="1" applyBorder="1" applyAlignment="1">
      <alignment horizontal="left" vertical="top" wrapText="1"/>
    </xf>
    <xf numFmtId="0" fontId="15" fillId="0" borderId="267" xfId="0" applyFont="1" applyBorder="1" applyAlignment="1">
      <alignment horizontal="left" vertical="top" wrapText="1"/>
    </xf>
    <xf numFmtId="0" fontId="15" fillId="0" borderId="268" xfId="0" applyFont="1" applyBorder="1" applyAlignment="1">
      <alignment horizontal="left" vertical="top" wrapText="1"/>
    </xf>
    <xf numFmtId="164" fontId="9" fillId="0" borderId="266" xfId="1" applyFont="1" applyBorder="1" applyAlignment="1">
      <alignment horizontal="center" vertical="center" wrapText="1"/>
    </xf>
    <xf numFmtId="164" fontId="9" fillId="0" borderId="268" xfId="1" applyFont="1" applyBorder="1" applyAlignment="1">
      <alignment horizontal="center" vertical="center" wrapText="1"/>
    </xf>
    <xf numFmtId="166" fontId="9" fillId="0" borderId="266" xfId="1" applyNumberFormat="1" applyFont="1" applyBorder="1" applyAlignment="1">
      <alignment vertical="center" wrapText="1"/>
    </xf>
    <xf numFmtId="166" fontId="9" fillId="0" borderId="268" xfId="1" applyNumberFormat="1" applyFont="1" applyBorder="1" applyAlignment="1">
      <alignment vertical="center" wrapText="1"/>
    </xf>
    <xf numFmtId="166" fontId="9" fillId="0" borderId="267" xfId="1" applyNumberFormat="1" applyFont="1" applyBorder="1" applyAlignment="1">
      <alignment vertical="center" wrapText="1"/>
    </xf>
    <xf numFmtId="166" fontId="9" fillId="0" borderId="269" xfId="1" applyNumberFormat="1" applyFont="1" applyBorder="1" applyAlignment="1">
      <alignment vertical="center" wrapText="1"/>
    </xf>
    <xf numFmtId="166" fontId="9" fillId="0" borderId="31" xfId="1" applyNumberFormat="1" applyFont="1" applyBorder="1" applyAlignment="1">
      <alignment vertical="center" wrapText="1"/>
    </xf>
    <xf numFmtId="166" fontId="9" fillId="0" borderId="18" xfId="1" applyNumberFormat="1" applyFont="1" applyBorder="1" applyAlignment="1">
      <alignment vertical="center" wrapText="1"/>
    </xf>
    <xf numFmtId="166" fontId="9" fillId="0" borderId="24" xfId="1" applyNumberFormat="1" applyFont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 indent="15"/>
    </xf>
    <xf numFmtId="3" fontId="9" fillId="0" borderId="266" xfId="1" applyNumberFormat="1" applyFont="1" applyBorder="1" applyAlignment="1">
      <alignment vertical="center" wrapText="1"/>
    </xf>
    <xf numFmtId="3" fontId="9" fillId="0" borderId="268" xfId="1" applyNumberFormat="1" applyFont="1" applyBorder="1" applyAlignment="1">
      <alignment vertical="center" wrapText="1"/>
    </xf>
    <xf numFmtId="3" fontId="9" fillId="0" borderId="267" xfId="1" applyNumberFormat="1" applyFont="1" applyBorder="1" applyAlignment="1">
      <alignment vertical="center" wrapText="1"/>
    </xf>
    <xf numFmtId="3" fontId="9" fillId="0" borderId="269" xfId="1" applyNumberFormat="1" applyFont="1" applyBorder="1" applyAlignment="1">
      <alignment vertical="center" wrapText="1"/>
    </xf>
    <xf numFmtId="3" fontId="9" fillId="0" borderId="253" xfId="1" applyNumberFormat="1" applyFont="1" applyBorder="1" applyAlignment="1">
      <alignment horizontal="right" vertical="center" wrapText="1"/>
    </xf>
    <xf numFmtId="3" fontId="9" fillId="0" borderId="255" xfId="1" applyNumberFormat="1" applyFont="1" applyBorder="1" applyAlignment="1">
      <alignment horizontal="right" vertical="center" wrapText="1"/>
    </xf>
    <xf numFmtId="3" fontId="9" fillId="4" borderId="253" xfId="1" applyNumberFormat="1" applyFont="1" applyFill="1" applyBorder="1" applyAlignment="1">
      <alignment horizontal="right" vertical="center" wrapText="1"/>
    </xf>
    <xf numFmtId="3" fontId="9" fillId="4" borderId="254" xfId="1" applyNumberFormat="1" applyFont="1" applyFill="1" applyBorder="1" applyAlignment="1">
      <alignment horizontal="right" vertical="center" wrapText="1"/>
    </xf>
    <xf numFmtId="3" fontId="9" fillId="4" borderId="256" xfId="1" applyNumberFormat="1" applyFont="1" applyFill="1" applyBorder="1" applyAlignment="1">
      <alignment horizontal="right" vertical="center" wrapText="1"/>
    </xf>
    <xf numFmtId="0" fontId="15" fillId="4" borderId="253" xfId="0" applyFont="1" applyFill="1" applyBorder="1" applyAlignment="1">
      <alignment horizontal="left" vertical="center" wrapText="1"/>
    </xf>
    <xf numFmtId="0" fontId="15" fillId="4" borderId="254" xfId="0" applyFont="1" applyFill="1" applyBorder="1" applyAlignment="1">
      <alignment horizontal="left" vertical="center" wrapText="1"/>
    </xf>
    <xf numFmtId="0" fontId="15" fillId="4" borderId="255" xfId="0" applyFont="1" applyFill="1" applyBorder="1" applyAlignment="1">
      <alignment horizontal="left" vertical="center" wrapText="1"/>
    </xf>
    <xf numFmtId="164" fontId="15" fillId="4" borderId="253" xfId="1" applyFont="1" applyFill="1" applyBorder="1" applyAlignment="1">
      <alignment horizontal="center" vertical="center" wrapText="1"/>
    </xf>
    <xf numFmtId="164" fontId="15" fillId="4" borderId="255" xfId="1" applyFont="1" applyFill="1" applyBorder="1" applyAlignment="1">
      <alignment horizontal="center" vertical="center" wrapText="1"/>
    </xf>
    <xf numFmtId="3" fontId="15" fillId="4" borderId="253" xfId="1" applyNumberFormat="1" applyFont="1" applyFill="1" applyBorder="1" applyAlignment="1">
      <alignment horizontal="right" vertical="center" wrapText="1"/>
    </xf>
    <xf numFmtId="3" fontId="15" fillId="4" borderId="255" xfId="1" applyNumberFormat="1" applyFont="1" applyFill="1" applyBorder="1" applyAlignment="1">
      <alignment horizontal="right" vertical="center" wrapText="1"/>
    </xf>
    <xf numFmtId="0" fontId="9" fillId="0" borderId="261" xfId="0" applyFont="1" applyBorder="1" applyAlignment="1">
      <alignment horizontal="left" vertical="center" wrapText="1"/>
    </xf>
    <xf numFmtId="0" fontId="9" fillId="0" borderId="262" xfId="0" applyFont="1" applyBorder="1" applyAlignment="1">
      <alignment horizontal="left" vertical="center" wrapText="1"/>
    </xf>
    <xf numFmtId="0" fontId="9" fillId="0" borderId="263" xfId="0" applyFont="1" applyBorder="1" applyAlignment="1">
      <alignment horizontal="left" vertical="center" wrapText="1"/>
    </xf>
    <xf numFmtId="164" fontId="9" fillId="0" borderId="261" xfId="1" applyFont="1" applyBorder="1" applyAlignment="1">
      <alignment horizontal="center" vertical="center" wrapText="1"/>
    </xf>
    <xf numFmtId="164" fontId="9" fillId="0" borderId="263" xfId="1" applyFont="1" applyBorder="1" applyAlignment="1">
      <alignment horizontal="center" vertical="center" wrapText="1"/>
    </xf>
    <xf numFmtId="3" fontId="9" fillId="0" borderId="261" xfId="1" applyNumberFormat="1" applyFont="1" applyBorder="1" applyAlignment="1">
      <alignment horizontal="right" vertical="center" wrapText="1"/>
    </xf>
    <xf numFmtId="3" fontId="9" fillId="0" borderId="263" xfId="1" applyNumberFormat="1" applyFont="1" applyBorder="1" applyAlignment="1">
      <alignment horizontal="right" vertical="center" wrapText="1"/>
    </xf>
    <xf numFmtId="0" fontId="9" fillId="0" borderId="4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9" fillId="0" borderId="41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6" fontId="9" fillId="0" borderId="41" xfId="1" applyNumberFormat="1" applyFont="1" applyBorder="1" applyAlignment="1">
      <alignment vertical="center" wrapText="1"/>
    </xf>
    <xf numFmtId="166" fontId="9" fillId="0" borderId="4" xfId="1" applyNumberFormat="1" applyFont="1" applyBorder="1" applyAlignment="1">
      <alignment vertical="center" wrapText="1"/>
    </xf>
    <xf numFmtId="166" fontId="9" fillId="0" borderId="0" xfId="1" applyNumberFormat="1" applyFont="1" applyAlignment="1">
      <alignment vertical="center" wrapText="1"/>
    </xf>
    <xf numFmtId="166" fontId="9" fillId="0" borderId="30" xfId="1" applyNumberFormat="1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6" fontId="9" fillId="0" borderId="41" xfId="1" applyNumberFormat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164" fontId="9" fillId="0" borderId="28" xfId="1" applyFont="1" applyBorder="1" applyAlignment="1">
      <alignment horizontal="center" vertical="center" wrapText="1"/>
    </xf>
    <xf numFmtId="164" fontId="9" fillId="0" borderId="27" xfId="1" applyFont="1" applyBorder="1" applyAlignment="1">
      <alignment horizontal="center" vertical="center" wrapText="1"/>
    </xf>
    <xf numFmtId="166" fontId="9" fillId="0" borderId="28" xfId="1" applyNumberFormat="1" applyFont="1" applyBorder="1" applyAlignment="1">
      <alignment vertical="center" wrapText="1"/>
    </xf>
    <xf numFmtId="166" fontId="9" fillId="0" borderId="27" xfId="1" applyNumberFormat="1" applyFont="1" applyBorder="1" applyAlignment="1">
      <alignment vertical="center" wrapText="1"/>
    </xf>
    <xf numFmtId="166" fontId="10" fillId="0" borderId="28" xfId="1" applyNumberFormat="1" applyFont="1" applyBorder="1" applyAlignment="1">
      <alignment vertical="center" wrapText="1"/>
    </xf>
    <xf numFmtId="166" fontId="9" fillId="0" borderId="0" xfId="1" applyNumberFormat="1" applyFont="1" applyBorder="1" applyAlignment="1">
      <alignment horizontal="center" vertical="center" wrapText="1"/>
    </xf>
    <xf numFmtId="166" fontId="9" fillId="0" borderId="30" xfId="1" applyNumberFormat="1" applyFont="1" applyBorder="1" applyAlignment="1">
      <alignment horizontal="center" vertical="center" wrapText="1"/>
    </xf>
    <xf numFmtId="0" fontId="9" fillId="0" borderId="41" xfId="0" quotePrefix="1" applyFont="1" applyBorder="1" applyAlignment="1">
      <alignment vertical="center" wrapText="1"/>
    </xf>
    <xf numFmtId="166" fontId="10" fillId="0" borderId="41" xfId="1" applyNumberFormat="1" applyFont="1" applyBorder="1" applyAlignment="1">
      <alignment horizontal="center" vertical="center" wrapText="1"/>
    </xf>
    <xf numFmtId="166" fontId="10" fillId="0" borderId="0" xfId="1" applyNumberFormat="1" applyFont="1" applyBorder="1" applyAlignment="1">
      <alignment horizontal="center" vertical="center" wrapText="1"/>
    </xf>
    <xf numFmtId="166" fontId="10" fillId="0" borderId="30" xfId="1" applyNumberFormat="1" applyFont="1" applyBorder="1" applyAlignment="1">
      <alignment horizontal="center" vertical="center" wrapText="1"/>
    </xf>
    <xf numFmtId="166" fontId="10" fillId="0" borderId="41" xfId="1" applyNumberFormat="1" applyFont="1" applyBorder="1" applyAlignment="1">
      <alignment horizontal="left" vertical="center" wrapText="1"/>
    </xf>
    <xf numFmtId="166" fontId="10" fillId="0" borderId="0" xfId="1" applyNumberFormat="1" applyFont="1" applyBorder="1" applyAlignment="1">
      <alignment horizontal="left" vertical="center" wrapText="1"/>
    </xf>
    <xf numFmtId="166" fontId="10" fillId="0" borderId="30" xfId="1" applyNumberFormat="1" applyFont="1" applyBorder="1" applyAlignment="1">
      <alignment horizontal="left" vertical="center" wrapText="1"/>
    </xf>
    <xf numFmtId="166" fontId="10" fillId="0" borderId="29" xfId="1" applyNumberFormat="1" applyFont="1" applyBorder="1" applyAlignment="1">
      <alignment horizontal="center" vertical="center" wrapText="1"/>
    </xf>
    <xf numFmtId="166" fontId="10" fillId="0" borderId="31" xfId="1" applyNumberFormat="1" applyFont="1" applyBorder="1" applyAlignment="1">
      <alignment vertical="center" wrapText="1"/>
    </xf>
    <xf numFmtId="166" fontId="10" fillId="0" borderId="18" xfId="1" applyNumberFormat="1" applyFont="1" applyBorder="1" applyAlignment="1">
      <alignment vertical="center" wrapText="1"/>
    </xf>
    <xf numFmtId="166" fontId="10" fillId="0" borderId="24" xfId="1" applyNumberFormat="1" applyFont="1" applyBorder="1" applyAlignment="1">
      <alignment vertical="center" wrapText="1"/>
    </xf>
    <xf numFmtId="168" fontId="31" fillId="0" borderId="114" xfId="9" applyNumberFormat="1" applyFont="1" applyBorder="1" applyAlignment="1">
      <alignment horizontal="center" vertical="top"/>
    </xf>
    <xf numFmtId="0" fontId="37" fillId="0" borderId="204" xfId="9" applyFont="1" applyBorder="1" applyAlignment="1">
      <alignment horizontal="center" vertical="center"/>
    </xf>
    <xf numFmtId="0" fontId="37" fillId="0" borderId="205" xfId="9" applyFont="1" applyBorder="1" applyAlignment="1">
      <alignment horizontal="center" vertical="center"/>
    </xf>
    <xf numFmtId="0" fontId="28" fillId="0" borderId="205" xfId="9" applyFont="1" applyBorder="1" applyAlignment="1">
      <alignment horizontal="center" vertical="center"/>
    </xf>
    <xf numFmtId="0" fontId="28" fillId="0" borderId="207" xfId="9" applyFont="1" applyBorder="1" applyAlignment="1">
      <alignment horizontal="center" vertical="center"/>
    </xf>
    <xf numFmtId="0" fontId="37" fillId="0" borderId="65" xfId="9" applyFont="1" applyBorder="1" applyAlignment="1">
      <alignment horizontal="center" vertical="center"/>
    </xf>
    <xf numFmtId="0" fontId="37" fillId="0" borderId="206" xfId="9" applyFont="1" applyBorder="1" applyAlignment="1">
      <alignment horizontal="center" vertical="center"/>
    </xf>
    <xf numFmtId="0" fontId="30" fillId="0" borderId="208" xfId="9" applyFont="1" applyBorder="1" applyAlignment="1">
      <alignment horizontal="center"/>
    </xf>
    <xf numFmtId="0" fontId="30" fillId="0" borderId="0" xfId="9" applyFont="1" applyAlignment="1">
      <alignment horizontal="center"/>
    </xf>
    <xf numFmtId="0" fontId="30" fillId="0" borderId="209" xfId="9" applyFont="1" applyBorder="1" applyAlignment="1">
      <alignment horizontal="center"/>
    </xf>
    <xf numFmtId="0" fontId="28" fillId="0" borderId="114" xfId="9" applyFont="1" applyBorder="1" applyAlignment="1">
      <alignment horizontal="left" vertical="center"/>
    </xf>
    <xf numFmtId="0" fontId="28" fillId="0" borderId="215" xfId="9" applyFont="1" applyBorder="1" applyAlignment="1">
      <alignment horizontal="left" vertical="center"/>
    </xf>
    <xf numFmtId="168" fontId="31" fillId="0" borderId="185" xfId="9" applyNumberFormat="1" applyFont="1" applyBorder="1" applyAlignment="1">
      <alignment horizontal="center" vertical="top"/>
    </xf>
    <xf numFmtId="0" fontId="28" fillId="0" borderId="72" xfId="9" applyFont="1" applyBorder="1" applyAlignment="1">
      <alignment horizontal="center" vertical="center"/>
    </xf>
    <xf numFmtId="0" fontId="28" fillId="0" borderId="73" xfId="9" applyFont="1" applyBorder="1" applyAlignment="1">
      <alignment horizontal="center" vertical="center"/>
    </xf>
    <xf numFmtId="0" fontId="28" fillId="0" borderId="76" xfId="9" applyFont="1" applyBorder="1" applyAlignment="1">
      <alignment horizontal="center" vertical="center"/>
    </xf>
    <xf numFmtId="0" fontId="28" fillId="0" borderId="211" xfId="9" applyFont="1" applyBorder="1" applyAlignment="1">
      <alignment horizontal="center" vertical="center"/>
    </xf>
    <xf numFmtId="0" fontId="28" fillId="0" borderId="212" xfId="9" applyFont="1" applyBorder="1" applyAlignment="1">
      <alignment horizontal="center" vertical="center"/>
    </xf>
    <xf numFmtId="0" fontId="28" fillId="0" borderId="217" xfId="9" applyFont="1" applyBorder="1" applyAlignment="1">
      <alignment horizontal="center" vertical="center"/>
    </xf>
    <xf numFmtId="0" fontId="28" fillId="0" borderId="218" xfId="9" applyFont="1" applyBorder="1" applyAlignment="1">
      <alignment horizontal="center" vertical="center"/>
    </xf>
    <xf numFmtId="0" fontId="28" fillId="0" borderId="213" xfId="9" applyFont="1" applyBorder="1" applyAlignment="1">
      <alignment horizontal="center" vertical="center"/>
    </xf>
    <xf numFmtId="0" fontId="28" fillId="0" borderId="214" xfId="9" applyFont="1" applyBorder="1" applyAlignment="1">
      <alignment horizontal="left" vertical="center"/>
    </xf>
    <xf numFmtId="0" fontId="28" fillId="0" borderId="115" xfId="9" applyFont="1" applyBorder="1" applyAlignment="1">
      <alignment horizontal="left" vertical="center"/>
    </xf>
    <xf numFmtId="0" fontId="28" fillId="0" borderId="114" xfId="9" applyFont="1" applyBorder="1" applyAlignment="1">
      <alignment horizontal="left" vertical="center" wrapText="1"/>
    </xf>
    <xf numFmtId="0" fontId="28" fillId="0" borderId="115" xfId="9" applyFont="1" applyBorder="1" applyAlignment="1">
      <alignment horizontal="left" vertical="center" wrapText="1"/>
    </xf>
    <xf numFmtId="0" fontId="28" fillId="0" borderId="113" xfId="9" quotePrefix="1" applyFont="1" applyBorder="1" applyAlignment="1">
      <alignment horizontal="center" vertical="center"/>
    </xf>
    <xf numFmtId="0" fontId="28" fillId="0" borderId="114" xfId="9" quotePrefix="1" applyFont="1" applyBorder="1" applyAlignment="1">
      <alignment horizontal="center" vertical="center"/>
    </xf>
    <xf numFmtId="0" fontId="28" fillId="0" borderId="215" xfId="9" applyFont="1" applyBorder="1" applyAlignment="1">
      <alignment horizontal="center" vertical="center"/>
    </xf>
    <xf numFmtId="0" fontId="28" fillId="0" borderId="219" xfId="9" applyFont="1" applyBorder="1" applyAlignment="1">
      <alignment horizontal="left" vertical="center"/>
    </xf>
    <xf numFmtId="0" fontId="28" fillId="0" borderId="132" xfId="9" applyFont="1" applyBorder="1" applyAlignment="1">
      <alignment horizontal="left" vertical="center"/>
    </xf>
    <xf numFmtId="0" fontId="28" fillId="0" borderId="220" xfId="9" applyFont="1" applyBorder="1" applyAlignment="1">
      <alignment horizontal="left" vertical="center"/>
    </xf>
    <xf numFmtId="168" fontId="28" fillId="0" borderId="113" xfId="9" applyNumberFormat="1" applyFont="1" applyBorder="1" applyAlignment="1">
      <alignment horizontal="center" vertical="center"/>
    </xf>
    <xf numFmtId="168" fontId="28" fillId="0" borderId="114" xfId="9" applyNumberFormat="1" applyFont="1" applyBorder="1" applyAlignment="1">
      <alignment horizontal="center" vertical="center"/>
    </xf>
    <xf numFmtId="168" fontId="28" fillId="0" borderId="215" xfId="9" applyNumberFormat="1" applyFont="1" applyBorder="1" applyAlignment="1">
      <alignment horizontal="center" vertical="center"/>
    </xf>
    <xf numFmtId="0" fontId="28" fillId="0" borderId="113" xfId="9" applyFont="1" applyBorder="1" applyAlignment="1">
      <alignment horizontal="center" vertical="center" wrapText="1"/>
    </xf>
    <xf numFmtId="0" fontId="28" fillId="0" borderId="114" xfId="9" applyFont="1" applyBorder="1" applyAlignment="1">
      <alignment horizontal="center" vertical="center" wrapText="1"/>
    </xf>
    <xf numFmtId="0" fontId="28" fillId="0" borderId="215" xfId="9" applyFont="1" applyBorder="1" applyAlignment="1">
      <alignment horizontal="center" vertical="center" wrapText="1"/>
    </xf>
    <xf numFmtId="0" fontId="34" fillId="0" borderId="235" xfId="9" applyFont="1" applyBorder="1" applyAlignment="1">
      <alignment horizontal="left" vertical="top" wrapText="1"/>
    </xf>
    <xf numFmtId="0" fontId="34" fillId="0" borderId="236" xfId="9" applyFont="1" applyBorder="1" applyAlignment="1">
      <alignment horizontal="left" vertical="top" wrapText="1"/>
    </xf>
    <xf numFmtId="0" fontId="28" fillId="0" borderId="214" xfId="9" applyFont="1" applyBorder="1" applyAlignment="1">
      <alignment vertical="center" wrapText="1"/>
    </xf>
    <xf numFmtId="0" fontId="28" fillId="0" borderId="114" xfId="9" applyFont="1" applyBorder="1" applyAlignment="1">
      <alignment vertical="center" wrapText="1"/>
    </xf>
    <xf numFmtId="0" fontId="28" fillId="0" borderId="115" xfId="9" applyFont="1" applyBorder="1" applyAlignment="1">
      <alignment vertical="center" wrapText="1"/>
    </xf>
    <xf numFmtId="0" fontId="28" fillId="0" borderId="113" xfId="9" applyFont="1" applyBorder="1" applyAlignment="1">
      <alignment horizontal="left" vertical="center" wrapText="1"/>
    </xf>
    <xf numFmtId="0" fontId="28" fillId="0" borderId="215" xfId="9" applyFont="1" applyBorder="1" applyAlignment="1">
      <alignment horizontal="left" vertical="center" wrapText="1"/>
    </xf>
    <xf numFmtId="0" fontId="28" fillId="0" borderId="219" xfId="9" applyFont="1" applyBorder="1" applyAlignment="1">
      <alignment horizontal="center" vertical="center"/>
    </xf>
    <xf numFmtId="0" fontId="28" fillId="0" borderId="132" xfId="9" applyFont="1" applyBorder="1" applyAlignment="1">
      <alignment horizontal="center" vertical="center"/>
    </xf>
    <xf numFmtId="0" fontId="28" fillId="0" borderId="221" xfId="9" applyFont="1" applyBorder="1" applyAlignment="1">
      <alignment horizontal="center" vertical="center"/>
    </xf>
    <xf numFmtId="49" fontId="33" fillId="0" borderId="203" xfId="9" applyNumberFormat="1" applyFont="1" applyBorder="1" applyAlignment="1">
      <alignment horizontal="center" vertical="center" wrapText="1"/>
    </xf>
    <xf numFmtId="49" fontId="33" fillId="0" borderId="204" xfId="9" applyNumberFormat="1" applyFont="1" applyBorder="1" applyAlignment="1">
      <alignment horizontal="center" vertical="center" wrapText="1"/>
    </xf>
    <xf numFmtId="49" fontId="33" fillId="0" borderId="222" xfId="9" applyNumberFormat="1" applyFont="1" applyBorder="1" applyAlignment="1">
      <alignment horizontal="center" vertical="center" wrapText="1"/>
    </xf>
    <xf numFmtId="49" fontId="33" fillId="0" borderId="208" xfId="9" applyNumberFormat="1" applyFont="1" applyBorder="1" applyAlignment="1">
      <alignment horizontal="center" vertical="center" wrapText="1"/>
    </xf>
    <xf numFmtId="49" fontId="33" fillId="0" borderId="0" xfId="9" applyNumberFormat="1" applyFont="1" applyAlignment="1">
      <alignment horizontal="center" vertical="center" wrapText="1"/>
    </xf>
    <xf numFmtId="49" fontId="33" fillId="0" borderId="209" xfId="9" applyNumberFormat="1" applyFont="1" applyBorder="1" applyAlignment="1">
      <alignment horizontal="center" vertical="center" wrapText="1"/>
    </xf>
    <xf numFmtId="0" fontId="33" fillId="0" borderId="223" xfId="9" applyFont="1" applyBorder="1" applyAlignment="1">
      <alignment horizontal="center" vertical="center" wrapText="1"/>
    </xf>
    <xf numFmtId="0" fontId="33" fillId="0" borderId="204" xfId="9" applyFont="1" applyBorder="1" applyAlignment="1">
      <alignment horizontal="center" vertical="center" wrapText="1"/>
    </xf>
    <xf numFmtId="0" fontId="33" fillId="0" borderId="210" xfId="9" applyFont="1" applyBorder="1" applyAlignment="1">
      <alignment horizontal="center" vertical="center" wrapText="1"/>
    </xf>
    <xf numFmtId="0" fontId="33" fillId="0" borderId="0" xfId="9" applyFont="1" applyAlignment="1">
      <alignment horizontal="center" vertical="center" wrapText="1"/>
    </xf>
    <xf numFmtId="0" fontId="33" fillId="0" borderId="218" xfId="9" applyFont="1" applyBorder="1" applyAlignment="1">
      <alignment horizontal="center" vertical="center" wrapText="1"/>
    </xf>
    <xf numFmtId="0" fontId="33" fillId="0" borderId="212" xfId="9" applyFont="1" applyBorder="1" applyAlignment="1">
      <alignment horizontal="center" vertical="center" wrapText="1"/>
    </xf>
    <xf numFmtId="0" fontId="33" fillId="0" borderId="217" xfId="9" applyFont="1" applyBorder="1" applyAlignment="1">
      <alignment horizontal="center" vertical="center" wrapText="1"/>
    </xf>
    <xf numFmtId="0" fontId="33" fillId="0" borderId="224" xfId="9" applyFont="1" applyBorder="1" applyAlignment="1">
      <alignment horizontal="center" vertical="center" wrapText="1"/>
    </xf>
    <xf numFmtId="0" fontId="33" fillId="0" borderId="225" xfId="9" applyFont="1" applyBorder="1" applyAlignment="1">
      <alignment horizontal="center" vertical="center" wrapText="1"/>
    </xf>
    <xf numFmtId="49" fontId="28" fillId="0" borderId="72" xfId="9" applyNumberFormat="1" applyFont="1" applyBorder="1" applyAlignment="1">
      <alignment horizontal="center" vertical="center" wrapText="1"/>
    </xf>
    <xf numFmtId="49" fontId="28" fillId="0" borderId="73" xfId="9" applyNumberFormat="1" applyFont="1" applyBorder="1" applyAlignment="1">
      <alignment horizontal="center" vertical="center" wrapText="1"/>
    </xf>
    <xf numFmtId="49" fontId="28" fillId="0" borderId="226" xfId="9" applyNumberFormat="1" applyFont="1" applyBorder="1" applyAlignment="1">
      <alignment horizontal="center" vertical="center" wrapText="1"/>
    </xf>
    <xf numFmtId="0" fontId="28" fillId="0" borderId="227" xfId="9" applyFont="1" applyBorder="1" applyAlignment="1">
      <alignment horizontal="center" vertical="center" wrapText="1"/>
    </xf>
    <xf numFmtId="0" fontId="28" fillId="0" borderId="73" xfId="9" applyFont="1" applyBorder="1" applyAlignment="1">
      <alignment horizontal="center" vertical="center" wrapText="1"/>
    </xf>
    <xf numFmtId="0" fontId="34" fillId="0" borderId="235" xfId="9" applyFont="1" applyBorder="1" applyAlignment="1">
      <alignment horizontal="left" vertical="top"/>
    </xf>
    <xf numFmtId="0" fontId="34" fillId="0" borderId="236" xfId="9" applyFont="1" applyBorder="1" applyAlignment="1">
      <alignment horizontal="left" vertical="top"/>
    </xf>
    <xf numFmtId="0" fontId="28" fillId="0" borderId="0" xfId="9" applyFont="1" applyAlignment="1">
      <alignment horizontal="center"/>
    </xf>
    <xf numFmtId="0" fontId="28" fillId="0" borderId="207" xfId="9" applyFont="1" applyBorder="1" applyAlignment="1">
      <alignment horizontal="center"/>
    </xf>
    <xf numFmtId="0" fontId="33" fillId="0" borderId="114" xfId="9" applyFont="1" applyBorder="1" applyAlignment="1">
      <alignment horizontal="center" vertical="center"/>
    </xf>
    <xf numFmtId="0" fontId="36" fillId="0" borderId="0" xfId="9" applyFont="1" applyAlignment="1">
      <alignment horizontal="center"/>
    </xf>
    <xf numFmtId="0" fontId="36" fillId="0" borderId="207" xfId="9" applyFont="1" applyBorder="1" applyAlignment="1">
      <alignment horizontal="center"/>
    </xf>
    <xf numFmtId="49" fontId="28" fillId="0" borderId="0" xfId="9" applyNumberFormat="1" applyFont="1" applyAlignment="1">
      <alignment horizontal="center" vertical="center"/>
    </xf>
    <xf numFmtId="49" fontId="28" fillId="0" borderId="72" xfId="9" applyNumberFormat="1" applyFont="1" applyBorder="1" applyAlignment="1">
      <alignment horizontal="center" vertical="center"/>
    </xf>
    <xf numFmtId="49" fontId="28" fillId="0" borderId="73" xfId="9" applyNumberFormat="1" applyFont="1" applyBorder="1" applyAlignment="1">
      <alignment horizontal="center" vertical="center"/>
    </xf>
    <xf numFmtId="49" fontId="28" fillId="0" borderId="76" xfId="9" applyNumberFormat="1" applyFont="1" applyBorder="1" applyAlignment="1">
      <alignment horizontal="center" vertical="center"/>
    </xf>
    <xf numFmtId="49" fontId="28" fillId="0" borderId="211" xfId="9" applyNumberFormat="1" applyFont="1" applyBorder="1" applyAlignment="1">
      <alignment horizontal="center" vertical="center"/>
    </xf>
    <xf numFmtId="49" fontId="28" fillId="0" borderId="212" xfId="9" applyNumberFormat="1" applyFont="1" applyBorder="1" applyAlignment="1">
      <alignment horizontal="center" vertical="center"/>
    </xf>
    <xf numFmtId="49" fontId="28" fillId="0" borderId="218" xfId="9" applyNumberFormat="1" applyFont="1" applyBorder="1" applyAlignment="1">
      <alignment horizontal="center" vertical="center"/>
    </xf>
    <xf numFmtId="0" fontId="29" fillId="0" borderId="204" xfId="9" applyFont="1" applyBorder="1" applyAlignment="1">
      <alignment horizontal="center" vertical="center"/>
    </xf>
    <xf numFmtId="0" fontId="29" fillId="0" borderId="205" xfId="9" applyFont="1" applyBorder="1" applyAlignment="1">
      <alignment horizontal="center" vertical="center"/>
    </xf>
    <xf numFmtId="0" fontId="29" fillId="0" borderId="65" xfId="9" applyFont="1" applyBorder="1" applyAlignment="1">
      <alignment horizontal="center" vertical="center"/>
    </xf>
    <xf numFmtId="0" fontId="29" fillId="0" borderId="206" xfId="9" applyFont="1" applyBorder="1" applyAlignment="1">
      <alignment horizontal="center" vertical="center"/>
    </xf>
    <xf numFmtId="9" fontId="28" fillId="0" borderId="113" xfId="9" applyNumberFormat="1" applyFont="1" applyBorder="1" applyAlignment="1">
      <alignment horizontal="center" vertical="center" wrapText="1"/>
    </xf>
    <xf numFmtId="0" fontId="33" fillId="0" borderId="223" xfId="9" applyFont="1" applyBorder="1" applyAlignment="1">
      <alignment horizontal="left" vertical="center" wrapText="1"/>
    </xf>
    <xf numFmtId="0" fontId="33" fillId="0" borderId="204" xfId="9" applyFont="1" applyBorder="1" applyAlignment="1">
      <alignment horizontal="left" vertical="center" wrapText="1"/>
    </xf>
    <xf numFmtId="0" fontId="33" fillId="0" borderId="222" xfId="9" applyFont="1" applyBorder="1" applyAlignment="1">
      <alignment horizontal="left" vertical="center" wrapText="1"/>
    </xf>
    <xf numFmtId="0" fontId="39" fillId="0" borderId="203" xfId="10" applyFont="1" applyBorder="1" applyAlignment="1">
      <alignment horizontal="center" vertical="center"/>
    </xf>
    <xf numFmtId="0" fontId="39" fillId="0" borderId="204" xfId="10" applyFont="1" applyBorder="1" applyAlignment="1">
      <alignment horizontal="center" vertical="center"/>
    </xf>
    <xf numFmtId="0" fontId="39" fillId="0" borderId="222" xfId="10" applyFont="1" applyBorder="1" applyAlignment="1">
      <alignment horizontal="center" vertical="center"/>
    </xf>
    <xf numFmtId="0" fontId="39" fillId="0" borderId="208" xfId="10" applyFont="1" applyBorder="1" applyAlignment="1">
      <alignment horizontal="center" vertical="center"/>
    </xf>
    <xf numFmtId="0" fontId="39" fillId="0" borderId="0" xfId="10" applyFont="1" applyAlignment="1">
      <alignment horizontal="center" vertical="center"/>
    </xf>
    <xf numFmtId="0" fontId="39" fillId="0" borderId="209" xfId="10" applyFont="1" applyBorder="1" applyAlignment="1">
      <alignment horizontal="center" vertical="center"/>
    </xf>
    <xf numFmtId="0" fontId="39" fillId="0" borderId="246" xfId="10" applyFont="1" applyBorder="1" applyAlignment="1">
      <alignment horizontal="center" vertical="center"/>
    </xf>
    <xf numFmtId="0" fontId="39" fillId="0" borderId="129" xfId="10" applyFont="1" applyBorder="1" applyAlignment="1">
      <alignment horizontal="center" vertical="center"/>
    </xf>
    <xf numFmtId="0" fontId="39" fillId="0" borderId="270" xfId="10" applyFont="1" applyBorder="1" applyAlignment="1">
      <alignment horizontal="center" vertical="center"/>
    </xf>
    <xf numFmtId="0" fontId="39" fillId="0" borderId="223" xfId="10" applyFont="1" applyBorder="1" applyAlignment="1">
      <alignment horizontal="center" vertical="center"/>
    </xf>
    <xf numFmtId="0" fontId="39" fillId="0" borderId="210" xfId="10" applyFont="1" applyBorder="1" applyAlignment="1">
      <alignment horizontal="center" vertical="center"/>
    </xf>
    <xf numFmtId="0" fontId="40" fillId="0" borderId="223" xfId="10" applyFont="1" applyBorder="1" applyAlignment="1">
      <alignment horizontal="center"/>
    </xf>
    <xf numFmtId="0" fontId="40" fillId="0" borderId="205" xfId="10" applyFont="1" applyBorder="1" applyAlignment="1">
      <alignment horizontal="center"/>
    </xf>
    <xf numFmtId="0" fontId="40" fillId="0" borderId="210" xfId="10" applyFont="1" applyBorder="1" applyAlignment="1">
      <alignment horizontal="center"/>
    </xf>
    <xf numFmtId="0" fontId="40" fillId="0" borderId="207" xfId="10" applyFont="1" applyBorder="1" applyAlignment="1">
      <alignment horizontal="center"/>
    </xf>
    <xf numFmtId="0" fontId="40" fillId="0" borderId="271" xfId="10" applyFont="1" applyBorder="1" applyAlignment="1">
      <alignment horizontal="center"/>
    </xf>
    <xf numFmtId="0" fontId="40" fillId="0" borderId="244" xfId="10" applyFont="1" applyBorder="1" applyAlignment="1">
      <alignment horizontal="center"/>
    </xf>
    <xf numFmtId="0" fontId="39" fillId="0" borderId="271" xfId="10" applyFont="1" applyBorder="1" applyAlignment="1">
      <alignment horizontal="center" vertical="center"/>
    </xf>
    <xf numFmtId="0" fontId="41" fillId="0" borderId="114" xfId="10" applyFont="1" applyBorder="1" applyAlignment="1">
      <alignment horizontal="left" vertical="center" wrapText="1"/>
    </xf>
    <xf numFmtId="0" fontId="41" fillId="0" borderId="114" xfId="10" applyFont="1" applyBorder="1" applyAlignment="1">
      <alignment wrapText="1"/>
    </xf>
    <xf numFmtId="0" fontId="41" fillId="0" borderId="215" xfId="10" applyFont="1" applyBorder="1" applyAlignment="1">
      <alignment wrapText="1"/>
    </xf>
    <xf numFmtId="0" fontId="41" fillId="0" borderId="214" xfId="10" applyFont="1" applyBorder="1" applyAlignment="1">
      <alignment horizontal="left"/>
    </xf>
    <xf numFmtId="0" fontId="41" fillId="0" borderId="114" xfId="10" applyFont="1" applyBorder="1" applyAlignment="1">
      <alignment horizontal="left"/>
    </xf>
    <xf numFmtId="0" fontId="42" fillId="0" borderId="214" xfId="10" applyFont="1" applyBorder="1" applyAlignment="1">
      <alignment horizontal="center"/>
    </xf>
    <xf numFmtId="0" fontId="42" fillId="0" borderId="114" xfId="10" applyFont="1" applyBorder="1" applyAlignment="1">
      <alignment horizontal="center"/>
    </xf>
    <xf numFmtId="0" fontId="42" fillId="0" borderId="215" xfId="10" applyFont="1" applyBorder="1" applyAlignment="1">
      <alignment horizontal="center"/>
    </xf>
    <xf numFmtId="0" fontId="41" fillId="0" borderId="214" xfId="10" applyFont="1" applyBorder="1" applyAlignment="1">
      <alignment horizontal="left" vertical="center"/>
    </xf>
    <xf numFmtId="0" fontId="41" fillId="0" borderId="114" xfId="10" applyFont="1" applyBorder="1"/>
    <xf numFmtId="0" fontId="41" fillId="0" borderId="114" xfId="10" applyFont="1" applyBorder="1" applyAlignment="1">
      <alignment horizontal="left" vertical="center"/>
    </xf>
    <xf numFmtId="0" fontId="41" fillId="0" borderId="113" xfId="10" applyFont="1" applyBorder="1" applyAlignment="1">
      <alignment horizontal="left" vertical="center"/>
    </xf>
    <xf numFmtId="0" fontId="41" fillId="0" borderId="115" xfId="10" applyFont="1" applyBorder="1" applyAlignment="1">
      <alignment horizontal="left" vertical="center"/>
    </xf>
    <xf numFmtId="169" fontId="42" fillId="0" borderId="113" xfId="10" applyNumberFormat="1" applyFont="1" applyBorder="1" applyAlignment="1">
      <alignment horizontal="center" vertical="center"/>
    </xf>
    <xf numFmtId="169" fontId="42" fillId="0" borderId="215" xfId="10" applyNumberFormat="1" applyFont="1" applyBorder="1" applyAlignment="1">
      <alignment horizontal="center" vertical="center"/>
    </xf>
    <xf numFmtId="0" fontId="41" fillId="0" borderId="214" xfId="10" applyFont="1" applyBorder="1" applyAlignment="1">
      <alignment horizontal="left" vertical="center" wrapText="1"/>
    </xf>
    <xf numFmtId="0" fontId="41" fillId="0" borderId="113" xfId="10" quotePrefix="1" applyFont="1" applyBorder="1" applyAlignment="1">
      <alignment horizontal="left" vertical="center"/>
    </xf>
    <xf numFmtId="0" fontId="41" fillId="0" borderId="114" xfId="10" quotePrefix="1" applyFont="1" applyBorder="1" applyAlignment="1">
      <alignment horizontal="left" vertical="center"/>
    </xf>
    <xf numFmtId="0" fontId="41" fillId="0" borderId="115" xfId="10" quotePrefix="1" applyFont="1" applyBorder="1" applyAlignment="1">
      <alignment horizontal="left" vertical="center"/>
    </xf>
    <xf numFmtId="0" fontId="41" fillId="0" borderId="113" xfId="10" applyFont="1" applyBorder="1" applyAlignment="1">
      <alignment horizontal="left" vertical="center" wrapText="1"/>
    </xf>
    <xf numFmtId="0" fontId="41" fillId="0" borderId="215" xfId="10" applyFont="1" applyBorder="1" applyAlignment="1">
      <alignment horizontal="left" vertical="center" wrapText="1"/>
    </xf>
    <xf numFmtId="0" fontId="42" fillId="0" borderId="113" xfId="10" applyFont="1" applyBorder="1" applyAlignment="1">
      <alignment horizontal="center"/>
    </xf>
    <xf numFmtId="0" fontId="42" fillId="0" borderId="115" xfId="10" applyFont="1" applyBorder="1" applyAlignment="1">
      <alignment horizontal="center"/>
    </xf>
    <xf numFmtId="0" fontId="41" fillId="0" borderId="115" xfId="10" applyFont="1" applyBorder="1" applyAlignment="1">
      <alignment horizontal="left" vertical="center" wrapText="1"/>
    </xf>
    <xf numFmtId="0" fontId="42" fillId="6" borderId="214" xfId="10" applyFont="1" applyFill="1" applyBorder="1" applyAlignment="1">
      <alignment horizontal="center"/>
    </xf>
    <xf numFmtId="0" fontId="42" fillId="7" borderId="114" xfId="10" applyFont="1" applyFill="1" applyBorder="1" applyAlignment="1">
      <alignment horizontal="center"/>
    </xf>
    <xf numFmtId="0" fontId="42" fillId="7" borderId="113" xfId="10" applyFont="1" applyFill="1" applyBorder="1" applyAlignment="1">
      <alignment horizontal="center"/>
    </xf>
    <xf numFmtId="0" fontId="42" fillId="6" borderId="115" xfId="10" applyFont="1" applyFill="1" applyBorder="1" applyAlignment="1">
      <alignment horizontal="center"/>
    </xf>
    <xf numFmtId="0" fontId="42" fillId="0" borderId="113" xfId="10" applyFont="1" applyBorder="1" applyAlignment="1">
      <alignment horizontal="left"/>
    </xf>
    <xf numFmtId="0" fontId="42" fillId="0" borderId="115" xfId="10" applyFont="1" applyBorder="1" applyAlignment="1">
      <alignment horizontal="left"/>
    </xf>
    <xf numFmtId="0" fontId="42" fillId="0" borderId="210" xfId="10" applyFont="1" applyBorder="1" applyAlignment="1">
      <alignment horizontal="left"/>
    </xf>
    <xf numFmtId="0" fontId="42" fillId="0" borderId="209" xfId="10" applyFont="1" applyBorder="1" applyAlignment="1">
      <alignment horizontal="left"/>
    </xf>
    <xf numFmtId="0" fontId="41" fillId="0" borderId="210" xfId="10" applyFont="1" applyBorder="1" applyAlignment="1">
      <alignment horizontal="left"/>
    </xf>
    <xf numFmtId="0" fontId="41" fillId="0" borderId="209" xfId="10" applyFont="1" applyBorder="1" applyAlignment="1">
      <alignment horizontal="left"/>
    </xf>
    <xf numFmtId="0" fontId="41" fillId="0" borderId="115" xfId="10" applyFont="1" applyBorder="1" applyAlignment="1">
      <alignment vertical="center" wrapText="1"/>
    </xf>
    <xf numFmtId="0" fontId="41" fillId="0" borderId="215" xfId="10" applyFont="1" applyBorder="1" applyAlignment="1">
      <alignment horizontal="left" vertical="center"/>
    </xf>
    <xf numFmtId="0" fontId="41" fillId="0" borderId="214" xfId="10" applyFont="1" applyBorder="1" applyAlignment="1">
      <alignment horizontal="left" vertical="justify"/>
    </xf>
    <xf numFmtId="0" fontId="41" fillId="0" borderId="114" xfId="10" applyFont="1" applyBorder="1" applyAlignment="1">
      <alignment horizontal="left" vertical="justify"/>
    </xf>
    <xf numFmtId="0" fontId="41" fillId="0" borderId="215" xfId="10" applyFont="1" applyBorder="1" applyAlignment="1">
      <alignment horizontal="left" vertical="justify"/>
    </xf>
    <xf numFmtId="0" fontId="42" fillId="0" borderId="214" xfId="10" applyFont="1" applyBorder="1" applyAlignment="1">
      <alignment horizontal="center" vertical="distributed"/>
    </xf>
    <xf numFmtId="0" fontId="42" fillId="0" borderId="114" xfId="10" applyFont="1" applyBorder="1" applyAlignment="1">
      <alignment horizontal="center" vertical="distributed"/>
    </xf>
    <xf numFmtId="0" fontId="42" fillId="0" borderId="215" xfId="10" applyFont="1" applyBorder="1" applyAlignment="1">
      <alignment horizontal="center" vertical="distributed"/>
    </xf>
    <xf numFmtId="0" fontId="42" fillId="0" borderId="219" xfId="10" applyFont="1" applyBorder="1" applyAlignment="1">
      <alignment horizontal="center" vertical="center"/>
    </xf>
    <xf numFmtId="0" fontId="42" fillId="0" borderId="132" xfId="10" applyFont="1" applyBorder="1" applyAlignment="1">
      <alignment horizontal="center" vertical="center"/>
    </xf>
    <xf numFmtId="0" fontId="42" fillId="0" borderId="246" xfId="10" applyFont="1" applyBorder="1" applyAlignment="1">
      <alignment horizontal="center" vertical="center"/>
    </xf>
    <xf numFmtId="0" fontId="42" fillId="0" borderId="129" xfId="10" applyFont="1" applyBorder="1" applyAlignment="1">
      <alignment horizontal="center" vertical="center"/>
    </xf>
    <xf numFmtId="0" fontId="42" fillId="0" borderId="272" xfId="10" applyFont="1" applyBorder="1" applyAlignment="1">
      <alignment horizontal="center" vertical="center"/>
    </xf>
    <xf numFmtId="0" fontId="42" fillId="0" borderId="220" xfId="10" applyFont="1" applyBorder="1" applyAlignment="1">
      <alignment horizontal="center" vertical="center"/>
    </xf>
    <xf numFmtId="0" fontId="42" fillId="0" borderId="271" xfId="10" applyFont="1" applyBorder="1" applyAlignment="1">
      <alignment horizontal="center" vertical="center"/>
    </xf>
    <xf numFmtId="0" fontId="42" fillId="0" borderId="270" xfId="10" applyFont="1" applyBorder="1" applyAlignment="1">
      <alignment horizontal="center" vertical="center"/>
    </xf>
    <xf numFmtId="0" fontId="42" fillId="0" borderId="272" xfId="10" applyFont="1" applyBorder="1" applyAlignment="1">
      <alignment horizontal="center"/>
    </xf>
    <xf numFmtId="0" fontId="42" fillId="0" borderId="132" xfId="10" applyFont="1" applyBorder="1" applyAlignment="1">
      <alignment horizontal="center"/>
    </xf>
    <xf numFmtId="0" fontId="42" fillId="0" borderId="220" xfId="10" applyFont="1" applyBorder="1" applyAlignment="1">
      <alignment horizontal="center"/>
    </xf>
    <xf numFmtId="0" fontId="44" fillId="0" borderId="0" xfId="10" applyFont="1" applyAlignment="1">
      <alignment horizontal="center" vertical="center"/>
    </xf>
    <xf numFmtId="0" fontId="44" fillId="0" borderId="207" xfId="10" applyFont="1" applyBorder="1" applyAlignment="1">
      <alignment horizontal="center" vertical="center"/>
    </xf>
    <xf numFmtId="0" fontId="41" fillId="0" borderId="0" xfId="10" applyFont="1" applyAlignment="1">
      <alignment horizontal="center" vertical="center"/>
    </xf>
    <xf numFmtId="0" fontId="41" fillId="0" borderId="207" xfId="10" applyFont="1" applyBorder="1" applyAlignment="1">
      <alignment horizontal="center" vertical="center"/>
    </xf>
    <xf numFmtId="0" fontId="41" fillId="0" borderId="273" xfId="10" applyFont="1" applyBorder="1" applyAlignment="1">
      <alignment horizontal="left" vertical="center"/>
    </xf>
    <xf numFmtId="0" fontId="41" fillId="0" borderId="235" xfId="10" applyFont="1" applyBorder="1" applyAlignment="1">
      <alignment horizontal="left" vertical="center"/>
    </xf>
    <xf numFmtId="0" fontId="42" fillId="0" borderId="246" xfId="10" applyFont="1" applyBorder="1" applyAlignment="1">
      <alignment horizontal="center" vertical="center" wrapText="1"/>
    </xf>
    <xf numFmtId="0" fontId="42" fillId="0" borderId="129" xfId="10" applyFont="1" applyBorder="1" applyAlignment="1">
      <alignment horizontal="center" vertical="center" wrapText="1"/>
    </xf>
    <xf numFmtId="0" fontId="42" fillId="0" borderId="244" xfId="10" applyFont="1" applyBorder="1" applyAlignment="1">
      <alignment horizontal="center" vertical="center" wrapText="1"/>
    </xf>
    <xf numFmtId="0" fontId="42" fillId="0" borderId="113" xfId="10" applyFont="1" applyBorder="1" applyAlignment="1">
      <alignment horizontal="center" vertical="center" wrapText="1"/>
    </xf>
    <xf numFmtId="0" fontId="42" fillId="0" borderId="114" xfId="10" applyFont="1" applyBorder="1" applyAlignment="1">
      <alignment horizontal="center" vertical="center" wrapText="1"/>
    </xf>
    <xf numFmtId="0" fontId="42" fillId="0" borderId="115" xfId="10" applyFont="1" applyBorder="1" applyAlignment="1">
      <alignment horizontal="center" vertical="center" wrapText="1"/>
    </xf>
    <xf numFmtId="0" fontId="42" fillId="0" borderId="215" xfId="10" applyFont="1" applyBorder="1" applyAlignment="1">
      <alignment horizontal="center" vertical="center" wrapText="1"/>
    </xf>
    <xf numFmtId="3" fontId="41" fillId="0" borderId="271" xfId="10" applyNumberFormat="1" applyFont="1" applyBorder="1" applyAlignment="1">
      <alignment horizontal="left"/>
    </xf>
    <xf numFmtId="3" fontId="41" fillId="0" borderId="270" xfId="10" applyNumberFormat="1" applyFont="1" applyBorder="1" applyAlignment="1">
      <alignment horizontal="left"/>
    </xf>
    <xf numFmtId="0" fontId="42" fillId="8" borderId="246" xfId="10" applyFont="1" applyFill="1" applyBorder="1" applyAlignment="1">
      <alignment horizontal="right"/>
    </xf>
    <xf numFmtId="0" fontId="42" fillId="8" borderId="129" xfId="10" applyFont="1" applyFill="1" applyBorder="1" applyAlignment="1">
      <alignment horizontal="right"/>
    </xf>
    <xf numFmtId="0" fontId="42" fillId="8" borderId="114" xfId="10" applyFont="1" applyFill="1" applyBorder="1" applyAlignment="1">
      <alignment horizontal="right"/>
    </xf>
    <xf numFmtId="0" fontId="42" fillId="8" borderId="115" xfId="10" applyFont="1" applyFill="1" applyBorder="1" applyAlignment="1">
      <alignment horizontal="right"/>
    </xf>
    <xf numFmtId="0" fontId="41" fillId="0" borderId="132" xfId="10" applyFont="1" applyBorder="1" applyAlignment="1">
      <alignment horizontal="center" vertical="center"/>
    </xf>
    <xf numFmtId="0" fontId="41" fillId="0" borderId="221" xfId="10" applyFont="1" applyBorder="1" applyAlignment="1">
      <alignment horizontal="center" vertical="center"/>
    </xf>
    <xf numFmtId="0" fontId="42" fillId="0" borderId="0" xfId="10" applyFont="1" applyAlignment="1">
      <alignment horizontal="center" vertical="center" wrapText="1"/>
    </xf>
    <xf numFmtId="0" fontId="42" fillId="0" borderId="207" xfId="10" applyFont="1" applyBorder="1" applyAlignment="1">
      <alignment horizontal="center" vertical="center" wrapText="1"/>
    </xf>
    <xf numFmtId="0" fontId="41" fillId="0" borderId="296" xfId="10" applyFont="1" applyBorder="1" applyAlignment="1">
      <alignment horizontal="center" vertical="center"/>
    </xf>
    <xf numFmtId="0" fontId="41" fillId="0" borderId="285" xfId="10" applyFont="1" applyBorder="1" applyAlignment="1">
      <alignment horizontal="center" vertical="center"/>
    </xf>
    <xf numFmtId="0" fontId="41" fillId="0" borderId="297" xfId="10" applyFont="1" applyBorder="1" applyAlignment="1">
      <alignment horizontal="center" vertical="center"/>
    </xf>
    <xf numFmtId="0" fontId="41" fillId="0" borderId="286" xfId="10" applyFont="1" applyBorder="1" applyAlignment="1">
      <alignment horizontal="center" vertical="center"/>
    </xf>
    <xf numFmtId="0" fontId="46" fillId="0" borderId="203" xfId="10" applyFont="1" applyBorder="1" applyAlignment="1">
      <alignment horizontal="center" vertical="center"/>
    </xf>
    <xf numFmtId="0" fontId="46" fillId="0" borderId="204" xfId="10" applyFont="1" applyBorder="1" applyAlignment="1">
      <alignment horizontal="center" vertical="center"/>
    </xf>
    <xf numFmtId="0" fontId="46" fillId="0" borderId="222" xfId="10" applyFont="1" applyBorder="1" applyAlignment="1">
      <alignment horizontal="center" vertical="center"/>
    </xf>
    <xf numFmtId="0" fontId="46" fillId="0" borderId="208" xfId="10" applyFont="1" applyBorder="1" applyAlignment="1">
      <alignment horizontal="center" vertical="center"/>
    </xf>
    <xf numFmtId="0" fontId="46" fillId="0" borderId="0" xfId="10" applyFont="1" applyAlignment="1">
      <alignment horizontal="center" vertical="center"/>
    </xf>
    <xf numFmtId="0" fontId="46" fillId="0" borderId="209" xfId="10" applyFont="1" applyBorder="1" applyAlignment="1">
      <alignment horizontal="center" vertical="center"/>
    </xf>
    <xf numFmtId="0" fontId="46" fillId="0" borderId="246" xfId="10" applyFont="1" applyBorder="1" applyAlignment="1">
      <alignment horizontal="center" vertical="center"/>
    </xf>
    <xf numFmtId="0" fontId="46" fillId="0" borderId="129" xfId="10" applyFont="1" applyBorder="1" applyAlignment="1">
      <alignment horizontal="center" vertical="center"/>
    </xf>
    <xf numFmtId="0" fontId="46" fillId="0" borderId="270" xfId="10" applyFont="1" applyBorder="1" applyAlignment="1">
      <alignment horizontal="center" vertical="center"/>
    </xf>
    <xf numFmtId="0" fontId="46" fillId="0" borderId="219" xfId="10" applyFont="1" applyBorder="1" applyAlignment="1">
      <alignment horizontal="center"/>
    </xf>
    <xf numFmtId="0" fontId="46" fillId="0" borderId="132" xfId="10" applyFont="1" applyBorder="1" applyAlignment="1">
      <alignment horizontal="center"/>
    </xf>
    <xf numFmtId="0" fontId="46" fillId="0" borderId="220" xfId="10" applyFont="1" applyBorder="1" applyAlignment="1">
      <alignment horizontal="center"/>
    </xf>
    <xf numFmtId="0" fontId="46" fillId="0" borderId="246" xfId="10" applyFont="1" applyBorder="1" applyAlignment="1">
      <alignment horizontal="center"/>
    </xf>
    <xf numFmtId="0" fontId="46" fillId="0" borderId="129" xfId="10" applyFont="1" applyBorder="1" applyAlignment="1">
      <alignment horizontal="center"/>
    </xf>
    <xf numFmtId="0" fontId="46" fillId="0" borderId="270" xfId="10" applyFont="1" applyBorder="1" applyAlignment="1">
      <alignment horizontal="center"/>
    </xf>
    <xf numFmtId="0" fontId="41" fillId="0" borderId="289" xfId="10" applyFont="1" applyBorder="1" applyAlignment="1">
      <alignment horizontal="center" vertical="center"/>
    </xf>
    <xf numFmtId="0" fontId="41" fillId="0" borderId="290" xfId="10" applyFont="1" applyBorder="1" applyAlignment="1">
      <alignment horizontal="center" vertical="center"/>
    </xf>
    <xf numFmtId="0" fontId="41" fillId="0" borderId="291" xfId="10" applyFont="1" applyBorder="1" applyAlignment="1">
      <alignment horizontal="center" vertical="center"/>
    </xf>
    <xf numFmtId="0" fontId="41" fillId="0" borderId="293" xfId="10" applyFont="1" applyBorder="1" applyAlignment="1">
      <alignment horizontal="center" vertical="center"/>
    </xf>
    <xf numFmtId="0" fontId="41" fillId="0" borderId="234" xfId="10" applyFont="1" applyBorder="1" applyAlignment="1">
      <alignment horizontal="center" vertical="center"/>
    </xf>
    <xf numFmtId="0" fontId="41" fillId="0" borderId="235" xfId="10" applyFont="1" applyBorder="1" applyAlignment="1">
      <alignment horizontal="center" vertical="center"/>
    </xf>
    <xf numFmtId="0" fontId="41" fillId="0" borderId="236" xfId="10" applyFont="1" applyBorder="1" applyAlignment="1">
      <alignment horizontal="center" vertical="center"/>
    </xf>
    <xf numFmtId="0" fontId="41" fillId="0" borderId="238" xfId="10" applyFont="1" applyBorder="1" applyAlignment="1">
      <alignment horizontal="center" vertical="center"/>
    </xf>
    <xf numFmtId="0" fontId="40" fillId="0" borderId="214" xfId="10" applyFont="1" applyBorder="1" applyAlignment="1">
      <alignment horizontal="left"/>
    </xf>
    <xf numFmtId="0" fontId="40" fillId="0" borderId="114" xfId="10" applyFont="1" applyBorder="1" applyAlignment="1">
      <alignment horizontal="left"/>
    </xf>
    <xf numFmtId="0" fontId="46" fillId="0" borderId="214" xfId="10" applyFont="1" applyBorder="1" applyAlignment="1">
      <alignment horizontal="center"/>
    </xf>
    <xf numFmtId="0" fontId="46" fillId="0" borderId="114" xfId="10" applyFont="1" applyBorder="1" applyAlignment="1">
      <alignment horizontal="center"/>
    </xf>
    <xf numFmtId="0" fontId="46" fillId="0" borderId="215" xfId="10" applyFont="1" applyBorder="1" applyAlignment="1">
      <alignment horizontal="center"/>
    </xf>
    <xf numFmtId="0" fontId="46" fillId="0" borderId="113" xfId="10" applyFont="1" applyBorder="1" applyAlignment="1">
      <alignment horizontal="center"/>
    </xf>
    <xf numFmtId="0" fontId="46" fillId="0" borderId="115" xfId="10" applyFont="1" applyBorder="1" applyAlignment="1">
      <alignment horizontal="center"/>
    </xf>
    <xf numFmtId="0" fontId="46" fillId="0" borderId="113" xfId="10" applyFont="1" applyBorder="1" applyAlignment="1">
      <alignment horizontal="left" vertical="center" wrapText="1"/>
    </xf>
    <xf numFmtId="0" fontId="46" fillId="0" borderId="114" xfId="10" applyFont="1" applyBorder="1" applyAlignment="1">
      <alignment horizontal="left" vertical="center" wrapText="1"/>
    </xf>
    <xf numFmtId="0" fontId="40" fillId="0" borderId="113" xfId="10" quotePrefix="1" applyFont="1" applyBorder="1" applyAlignment="1">
      <alignment horizontal="left"/>
    </xf>
    <xf numFmtId="0" fontId="40" fillId="0" borderId="114" xfId="10" quotePrefix="1" applyFont="1" applyBorder="1" applyAlignment="1">
      <alignment horizontal="left"/>
    </xf>
    <xf numFmtId="0" fontId="40" fillId="0" borderId="115" xfId="10" quotePrefix="1" applyFont="1" applyBorder="1" applyAlignment="1">
      <alignment horizontal="left"/>
    </xf>
    <xf numFmtId="0" fontId="40" fillId="0" borderId="113" xfId="10" applyFont="1" applyBorder="1" applyAlignment="1">
      <alignment horizontal="left"/>
    </xf>
    <xf numFmtId="0" fontId="40" fillId="0" borderId="215" xfId="10" applyFont="1" applyBorder="1" applyAlignment="1">
      <alignment horizontal="left"/>
    </xf>
    <xf numFmtId="0" fontId="40" fillId="0" borderId="115" xfId="10" applyFont="1" applyBorder="1" applyAlignment="1">
      <alignment horizontal="left"/>
    </xf>
    <xf numFmtId="0" fontId="40" fillId="0" borderId="113" xfId="10" applyFont="1" applyBorder="1" applyAlignment="1">
      <alignment horizontal="right"/>
    </xf>
    <xf numFmtId="0" fontId="40" fillId="0" borderId="215" xfId="10" applyFont="1" applyBorder="1" applyAlignment="1">
      <alignment horizontal="right"/>
    </xf>
    <xf numFmtId="169" fontId="40" fillId="0" borderId="113" xfId="10" applyNumberFormat="1" applyFont="1" applyBorder="1" applyAlignment="1">
      <alignment horizontal="right"/>
    </xf>
    <xf numFmtId="169" fontId="40" fillId="0" borderId="215" xfId="10" applyNumberFormat="1" applyFont="1" applyBorder="1" applyAlignment="1">
      <alignment horizontal="right"/>
    </xf>
    <xf numFmtId="0" fontId="46" fillId="0" borderId="219" xfId="10" applyFont="1" applyBorder="1" applyAlignment="1">
      <alignment horizontal="center" vertical="center"/>
    </xf>
    <xf numFmtId="0" fontId="46" fillId="0" borderId="132" xfId="10" applyFont="1" applyBorder="1" applyAlignment="1">
      <alignment horizontal="center" vertical="center"/>
    </xf>
    <xf numFmtId="0" fontId="46" fillId="0" borderId="299" xfId="10" applyFont="1" applyBorder="1" applyAlignment="1">
      <alignment horizontal="center" vertical="center"/>
    </xf>
    <xf numFmtId="0" fontId="46" fillId="0" borderId="195" xfId="10" applyFont="1" applyBorder="1" applyAlignment="1">
      <alignment horizontal="center" vertical="center"/>
    </xf>
    <xf numFmtId="0" fontId="46" fillId="0" borderId="272" xfId="10" applyFont="1" applyBorder="1" applyAlignment="1">
      <alignment horizontal="center"/>
    </xf>
    <xf numFmtId="0" fontId="40" fillId="0" borderId="132" xfId="10" applyFont="1" applyBorder="1" applyAlignment="1">
      <alignment horizontal="center"/>
    </xf>
    <xf numFmtId="0" fontId="40" fillId="0" borderId="221" xfId="10" applyFont="1" applyBorder="1" applyAlignment="1">
      <alignment horizontal="center"/>
    </xf>
    <xf numFmtId="0" fontId="40" fillId="0" borderId="214" xfId="10" applyFont="1" applyBorder="1" applyAlignment="1">
      <alignment horizontal="left" vertical="justify"/>
    </xf>
    <xf numFmtId="0" fontId="40" fillId="0" borderId="114" xfId="10" applyFont="1" applyBorder="1" applyAlignment="1">
      <alignment horizontal="left" vertical="justify"/>
    </xf>
    <xf numFmtId="0" fontId="40" fillId="0" borderId="113" xfId="10" applyFont="1" applyBorder="1" applyAlignment="1">
      <alignment horizontal="left" vertical="justify"/>
    </xf>
    <xf numFmtId="0" fontId="40" fillId="0" borderId="115" xfId="10" applyFont="1" applyBorder="1" applyAlignment="1">
      <alignment horizontal="left" vertical="justify"/>
    </xf>
    <xf numFmtId="0" fontId="40" fillId="0" borderId="113" xfId="10" applyFont="1" applyBorder="1" applyAlignment="1">
      <alignment horizontal="center"/>
    </xf>
    <xf numFmtId="0" fontId="40" fillId="0" borderId="215" xfId="10" applyFont="1" applyBorder="1" applyAlignment="1">
      <alignment horizontal="center"/>
    </xf>
    <xf numFmtId="0" fontId="46" fillId="0" borderId="219" xfId="10" applyFont="1" applyBorder="1" applyAlignment="1">
      <alignment horizontal="center" vertical="distributed"/>
    </xf>
    <xf numFmtId="0" fontId="46" fillId="0" borderId="132" xfId="10" applyFont="1" applyBorder="1" applyAlignment="1">
      <alignment horizontal="center" vertical="distributed"/>
    </xf>
    <xf numFmtId="0" fontId="46" fillId="0" borderId="221" xfId="10" applyFont="1" applyBorder="1" applyAlignment="1">
      <alignment horizontal="center" vertical="distributed"/>
    </xf>
    <xf numFmtId="0" fontId="46" fillId="0" borderId="246" xfId="10" applyFont="1" applyBorder="1" applyAlignment="1">
      <alignment horizontal="center" vertical="distributed"/>
    </xf>
    <xf numFmtId="0" fontId="46" fillId="0" borderId="129" xfId="10" applyFont="1" applyBorder="1" applyAlignment="1">
      <alignment horizontal="center" vertical="distributed"/>
    </xf>
    <xf numFmtId="0" fontId="46" fillId="0" borderId="244" xfId="10" applyFont="1" applyBorder="1" applyAlignment="1">
      <alignment horizontal="center" vertical="distributed"/>
    </xf>
    <xf numFmtId="0" fontId="40" fillId="0" borderId="272" xfId="10" applyFont="1" applyBorder="1" applyAlignment="1">
      <alignment horizontal="center"/>
    </xf>
    <xf numFmtId="0" fontId="40" fillId="0" borderId="220" xfId="10" applyFont="1" applyBorder="1" applyAlignment="1">
      <alignment horizontal="center"/>
    </xf>
    <xf numFmtId="0" fontId="40" fillId="0" borderId="0" xfId="10" applyFont="1" applyAlignment="1">
      <alignment horizontal="center"/>
    </xf>
    <xf numFmtId="0" fontId="40" fillId="0" borderId="209" xfId="10" applyFont="1" applyBorder="1" applyAlignment="1">
      <alignment horizontal="center"/>
    </xf>
    <xf numFmtId="0" fontId="46" fillId="0" borderId="0" xfId="10" applyFont="1" applyAlignment="1">
      <alignment horizontal="center"/>
    </xf>
    <xf numFmtId="0" fontId="46" fillId="0" borderId="207" xfId="10" applyFont="1" applyBorder="1" applyAlignment="1">
      <alignment horizontal="center"/>
    </xf>
    <xf numFmtId="0" fontId="46" fillId="0" borderId="244" xfId="10" applyFont="1" applyBorder="1" applyAlignment="1">
      <alignment horizontal="center"/>
    </xf>
    <xf numFmtId="0" fontId="40" fillId="0" borderId="247" xfId="10" applyFont="1" applyBorder="1" applyAlignment="1">
      <alignment horizontal="center"/>
    </xf>
    <xf numFmtId="0" fontId="40" fillId="0" borderId="65" xfId="10" applyFont="1" applyBorder="1" applyAlignment="1">
      <alignment horizontal="center"/>
    </xf>
    <xf numFmtId="0" fontId="40" fillId="0" borderId="248" xfId="10" applyFont="1" applyBorder="1" applyAlignment="1">
      <alignment horizontal="center"/>
    </xf>
    <xf numFmtId="0" fontId="40" fillId="0" borderId="206" xfId="10" applyFont="1" applyBorder="1" applyAlignment="1">
      <alignment horizontal="center"/>
    </xf>
    <xf numFmtId="9" fontId="40" fillId="0" borderId="113" xfId="10" applyNumberFormat="1" applyFont="1" applyBorder="1" applyAlignment="1">
      <alignment horizontal="left"/>
    </xf>
    <xf numFmtId="9" fontId="40" fillId="0" borderId="215" xfId="10" applyNumberFormat="1" applyFont="1" applyBorder="1" applyAlignment="1">
      <alignment horizontal="left"/>
    </xf>
    <xf numFmtId="9" fontId="40" fillId="0" borderId="113" xfId="10" applyNumberFormat="1" applyFont="1" applyBorder="1" applyAlignment="1">
      <alignment horizontal="left" vertical="justify"/>
    </xf>
    <xf numFmtId="9" fontId="40" fillId="0" borderId="215" xfId="10" applyNumberFormat="1" applyFont="1" applyBorder="1" applyAlignment="1">
      <alignment horizontal="left" vertical="justify"/>
    </xf>
    <xf numFmtId="0" fontId="40" fillId="0" borderId="214" xfId="10" applyFont="1" applyBorder="1" applyAlignment="1">
      <alignment horizontal="center" vertical="justify"/>
    </xf>
    <xf numFmtId="0" fontId="40" fillId="0" borderId="114" xfId="10" applyFont="1" applyBorder="1" applyAlignment="1">
      <alignment horizontal="center" vertical="justify"/>
    </xf>
    <xf numFmtId="0" fontId="46" fillId="0" borderId="214" xfId="10" applyFont="1" applyBorder="1" applyAlignment="1">
      <alignment horizontal="right"/>
    </xf>
    <xf numFmtId="0" fontId="46" fillId="0" borderId="114" xfId="10" applyFont="1" applyBorder="1" applyAlignment="1">
      <alignment horizontal="right"/>
    </xf>
    <xf numFmtId="0" fontId="46" fillId="0" borderId="115" xfId="10" applyFont="1" applyBorder="1" applyAlignment="1">
      <alignment horizontal="right"/>
    </xf>
    <xf numFmtId="0" fontId="40" fillId="0" borderId="214" xfId="10" applyFont="1" applyBorder="1" applyAlignment="1">
      <alignment horizontal="center"/>
    </xf>
    <xf numFmtId="0" fontId="40" fillId="0" borderId="114" xfId="10" applyFont="1" applyBorder="1" applyAlignment="1">
      <alignment horizontal="center"/>
    </xf>
    <xf numFmtId="0" fontId="40" fillId="0" borderId="219" xfId="10" applyFont="1" applyBorder="1" applyAlignment="1">
      <alignment horizontal="left" vertical="justify"/>
    </xf>
    <xf numFmtId="0" fontId="40" fillId="0" borderId="132" xfId="10" applyFont="1" applyBorder="1" applyAlignment="1">
      <alignment horizontal="left" vertical="justify"/>
    </xf>
    <xf numFmtId="0" fontId="40" fillId="0" borderId="246" xfId="10" applyFont="1" applyBorder="1" applyAlignment="1">
      <alignment horizontal="left" vertical="justify"/>
    </xf>
    <xf numFmtId="0" fontId="40" fillId="0" borderId="129" xfId="10" applyFont="1" applyBorder="1" applyAlignment="1">
      <alignment horizontal="left" vertical="justify"/>
    </xf>
    <xf numFmtId="0" fontId="40" fillId="0" borderId="272" xfId="10" applyFont="1" applyBorder="1" applyAlignment="1">
      <alignment horizontal="left" vertical="justify"/>
    </xf>
    <xf numFmtId="0" fontId="40" fillId="0" borderId="220" xfId="10" applyFont="1" applyBorder="1" applyAlignment="1">
      <alignment horizontal="left" vertical="justify"/>
    </xf>
    <xf numFmtId="0" fontId="40" fillId="0" borderId="271" xfId="10" applyFont="1" applyBorder="1" applyAlignment="1">
      <alignment horizontal="left" vertical="justify"/>
    </xf>
    <xf numFmtId="0" fontId="40" fillId="0" borderId="270" xfId="10" applyFont="1" applyBorder="1" applyAlignment="1">
      <alignment horizontal="left" vertical="justify"/>
    </xf>
    <xf numFmtId="9" fontId="40" fillId="0" borderId="272" xfId="10" applyNumberFormat="1" applyFont="1" applyBorder="1" applyAlignment="1">
      <alignment horizontal="left" vertical="justify"/>
    </xf>
    <xf numFmtId="9" fontId="40" fillId="0" borderId="221" xfId="10" applyNumberFormat="1" applyFont="1" applyBorder="1" applyAlignment="1">
      <alignment horizontal="left" vertical="justify"/>
    </xf>
    <xf numFmtId="9" fontId="40" fillId="0" borderId="271" xfId="10" applyNumberFormat="1" applyFont="1" applyBorder="1" applyAlignment="1">
      <alignment horizontal="left" vertical="justify"/>
    </xf>
    <xf numFmtId="9" fontId="40" fillId="0" borderId="244" xfId="10" applyNumberFormat="1" applyFont="1" applyBorder="1" applyAlignment="1">
      <alignment horizontal="left" vertical="justify"/>
    </xf>
    <xf numFmtId="9" fontId="41" fillId="0" borderId="113" xfId="10" applyNumberFormat="1" applyFont="1" applyBorder="1" applyAlignment="1">
      <alignment horizontal="left" vertical="center" wrapText="1"/>
    </xf>
    <xf numFmtId="0" fontId="22" fillId="0" borderId="3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20" fillId="9" borderId="218" xfId="0" applyFont="1" applyFill="1" applyBorder="1" applyAlignment="1">
      <alignment horizontal="center" vertical="center"/>
    </xf>
    <xf numFmtId="0" fontId="20" fillId="9" borderId="217" xfId="0" applyFont="1" applyFill="1" applyBorder="1" applyAlignment="1">
      <alignment horizontal="center" vertical="center"/>
    </xf>
    <xf numFmtId="39" fontId="20" fillId="9" borderId="218" xfId="0" applyNumberFormat="1" applyFont="1" applyFill="1" applyBorder="1" applyAlignment="1">
      <alignment horizontal="center" vertical="center"/>
    </xf>
    <xf numFmtId="39" fontId="20" fillId="9" borderId="217" xfId="0" applyNumberFormat="1" applyFont="1" applyFill="1" applyBorder="1" applyAlignment="1">
      <alignment horizontal="center" vertical="center"/>
    </xf>
    <xf numFmtId="0" fontId="20" fillId="6" borderId="304" xfId="0" applyFont="1" applyFill="1" applyBorder="1" applyAlignment="1">
      <alignment horizontal="center" vertical="center"/>
    </xf>
    <xf numFmtId="0" fontId="20" fillId="6" borderId="305" xfId="0" applyFont="1" applyFill="1" applyBorder="1" applyAlignment="1">
      <alignment horizontal="center" vertical="center"/>
    </xf>
    <xf numFmtId="39" fontId="20" fillId="6" borderId="304" xfId="0" applyNumberFormat="1" applyFont="1" applyFill="1" applyBorder="1" applyAlignment="1">
      <alignment horizontal="center" vertical="center"/>
    </xf>
    <xf numFmtId="39" fontId="20" fillId="6" borderId="305" xfId="0" applyNumberFormat="1" applyFont="1" applyFill="1" applyBorder="1" applyAlignment="1">
      <alignment horizontal="center" vertical="center"/>
    </xf>
    <xf numFmtId="0" fontId="15" fillId="0" borderId="210" xfId="0" applyFont="1" applyBorder="1" applyAlignment="1">
      <alignment horizontal="center" vertical="center"/>
    </xf>
    <xf numFmtId="0" fontId="15" fillId="0" borderId="209" xfId="0" applyFont="1" applyBorder="1" applyAlignment="1">
      <alignment horizontal="center" vertical="center"/>
    </xf>
    <xf numFmtId="37" fontId="15" fillId="0" borderId="210" xfId="0" applyNumberFormat="1" applyFont="1" applyBorder="1" applyAlignment="1">
      <alignment horizontal="center" vertical="center"/>
    </xf>
    <xf numFmtId="37" fontId="15" fillId="0" borderId="209" xfId="0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0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310" xfId="0" applyFont="1" applyBorder="1" applyAlignment="1">
      <alignment horizontal="right" vertical="center" wrapText="1"/>
    </xf>
    <xf numFmtId="166" fontId="9" fillId="0" borderId="311" xfId="1" applyNumberFormat="1" applyFont="1" applyBorder="1" applyAlignment="1">
      <alignment vertical="center" wrapText="1"/>
    </xf>
    <xf numFmtId="166" fontId="9" fillId="0" borderId="20" xfId="1" applyNumberFormat="1" applyFont="1" applyBorder="1" applyAlignment="1">
      <alignment vertical="center" wrapText="1"/>
    </xf>
    <xf numFmtId="166" fontId="9" fillId="0" borderId="21" xfId="1" applyNumberFormat="1" applyFont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 indent="15"/>
    </xf>
    <xf numFmtId="0" fontId="9" fillId="0" borderId="3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37" fontId="20" fillId="0" borderId="272" xfId="0" applyNumberFormat="1" applyFont="1" applyBorder="1" applyAlignment="1">
      <alignment horizontal="center" vertical="center"/>
    </xf>
    <xf numFmtId="37" fontId="20" fillId="0" borderId="220" xfId="0" applyNumberFormat="1" applyFont="1" applyBorder="1" applyAlignment="1">
      <alignment horizontal="center" vertical="center"/>
    </xf>
    <xf numFmtId="0" fontId="20" fillId="0" borderId="272" xfId="0" applyFont="1" applyBorder="1" applyAlignment="1">
      <alignment horizontal="center" vertical="center"/>
    </xf>
    <xf numFmtId="0" fontId="20" fillId="0" borderId="220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166" fontId="9" fillId="0" borderId="26" xfId="1" applyNumberFormat="1" applyFont="1" applyBorder="1" applyAlignment="1">
      <alignment vertical="center" wrapText="1"/>
    </xf>
    <xf numFmtId="166" fontId="9" fillId="0" borderId="37" xfId="1" applyNumberFormat="1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166" fontId="9" fillId="0" borderId="29" xfId="1" applyNumberFormat="1" applyFont="1" applyBorder="1" applyAlignment="1">
      <alignment vertical="center" wrapText="1"/>
    </xf>
    <xf numFmtId="166" fontId="9" fillId="0" borderId="7" xfId="1" applyNumberFormat="1" applyFont="1" applyBorder="1" applyAlignment="1">
      <alignment vertical="center" wrapText="1"/>
    </xf>
    <xf numFmtId="166" fontId="9" fillId="0" borderId="8" xfId="1" applyNumberFormat="1" applyFont="1" applyBorder="1" applyAlignment="1">
      <alignment vertical="center" wrapText="1"/>
    </xf>
  </cellXfs>
  <cellStyles count="14">
    <cellStyle name="Comma" xfId="2" builtinId="3"/>
    <cellStyle name="Comma [0]" xfId="1" builtinId="6"/>
    <cellStyle name="Comma [0] 2" xfId="7" xr:uid="{91BD5984-B4D9-473F-8D0C-F13E2195941E}"/>
    <cellStyle name="Comma [0] 3" xfId="8" xr:uid="{247C64B5-E2F8-4F8C-9C05-8A02208FD960}"/>
    <cellStyle name="Comma [0] 4" xfId="11" xr:uid="{C687CA31-22C9-45B4-A197-69BB8F422733}"/>
    <cellStyle name="Comma 2" xfId="12" xr:uid="{AEC46095-F0DF-4EBA-8B19-F6C8D297E2F4}"/>
    <cellStyle name="Comma 3" xfId="5" xr:uid="{9DC5BF86-2B0E-47A6-B03D-53831E7766F8}"/>
    <cellStyle name="Normal" xfId="0" builtinId="0"/>
    <cellStyle name="Normal 10" xfId="4" xr:uid="{0BF5A256-E6C2-4CCB-8E55-B93CA96ECD40}"/>
    <cellStyle name="Normal 18" xfId="6" xr:uid="{82519C63-34D3-4280-B37B-4EA6DD32A0DA}"/>
    <cellStyle name="Normal 2" xfId="3" xr:uid="{5D4D428C-068C-4A94-8685-B821AC713747}"/>
    <cellStyle name="Normal 2 2" xfId="13" xr:uid="{3DEEB079-08B9-4737-94D7-DD04C5516AF2}"/>
    <cellStyle name="Normal 3" xfId="9" xr:uid="{C17CF81B-9991-4B6F-A5B9-BCA53E8795AF}"/>
    <cellStyle name="Normal 4" xfId="10" xr:uid="{70113CC6-044A-4AF7-A676-FA3441A72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104775</xdr:rowOff>
    </xdr:from>
    <xdr:to>
      <xdr:col>14</xdr:col>
      <xdr:colOff>1066800</xdr:colOff>
      <xdr:row>2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DB4C380-F5FA-45E6-8C7B-0927C59A14CB}"/>
            </a:ext>
          </a:extLst>
        </xdr:cNvPr>
        <xdr:cNvSpPr>
          <a:spLocks noChangeArrowheads="1"/>
        </xdr:cNvSpPr>
      </xdr:nvSpPr>
      <xdr:spPr>
        <a:xfrm>
          <a:off x="7254875" y="104775"/>
          <a:ext cx="2105025" cy="1108075"/>
        </a:xfrm>
        <a:prstGeom prst="roundRect">
          <a:avLst>
            <a:gd name="adj" fmla="val 16667"/>
          </a:avLst>
        </a:prstGeom>
        <a:solidFill>
          <a:srgbClr val="C0C0C0"/>
        </a:solidFill>
        <a:ln w="9525">
          <a:noFill/>
          <a:round/>
        </a:ln>
        <a:effectLst>
          <a:prstShdw prst="shdw17" dist="17961" dir="2700000">
            <a:srgbClr val="C0C0C0">
              <a:gamma/>
              <a:shade val="60000"/>
              <a:invGamma/>
            </a:srgbClr>
          </a:prstShdw>
        </a:effectLst>
      </xdr:spPr>
      <xdr:txBody>
        <a:bodyPr vertOverflow="clip" wrap="square" lIns="45720" tIns="32004" rIns="45720" bIns="32004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id-ID" sz="1100" b="1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Formulir</a:t>
          </a:r>
          <a:r>
            <a:rPr lang="id-ID" sz="1100" b="1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 </a:t>
          </a:r>
        </a:p>
        <a:p>
          <a:pPr algn="ctr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PRA RKA - RINCIAN BELANJA SKPD</a:t>
          </a:r>
          <a:endParaRPr lang="en-US" sz="1100" b="1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142875</xdr:colOff>
      <xdr:row>0</xdr:row>
      <xdr:rowOff>38100</xdr:rowOff>
    </xdr:from>
    <xdr:to>
      <xdr:col>3</xdr:col>
      <xdr:colOff>153988</xdr:colOff>
      <xdr:row>1</xdr:row>
      <xdr:rowOff>438150</xdr:rowOff>
    </xdr:to>
    <xdr:pic>
      <xdr:nvPicPr>
        <xdr:cNvPr id="3" name="Picture 2" descr="LOGO-PP11 copy">
          <a:extLst>
            <a:ext uri="{FF2B5EF4-FFF2-40B4-BE49-F238E27FC236}">
              <a16:creationId xmlns:a16="http://schemas.microsoft.com/office/drawing/2014/main" id="{01170693-C46D-4C97-9374-85B4D59D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80" t="6659" r="1469" b="6346"/>
        <a:stretch>
          <a:fillRect/>
        </a:stretch>
      </xdr:blipFill>
      <xdr:spPr>
        <a:xfrm>
          <a:off x="142875" y="38100"/>
          <a:ext cx="792163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</xdr:row>
      <xdr:rowOff>104775</xdr:rowOff>
    </xdr:from>
    <xdr:to>
      <xdr:col>14</xdr:col>
      <xdr:colOff>1066800</xdr:colOff>
      <xdr:row>3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294E0E1-1F46-4549-AA4B-A939FAD77B10}"/>
            </a:ext>
          </a:extLst>
        </xdr:cNvPr>
        <xdr:cNvSpPr>
          <a:spLocks noChangeArrowheads="1"/>
        </xdr:cNvSpPr>
      </xdr:nvSpPr>
      <xdr:spPr>
        <a:xfrm>
          <a:off x="7254875" y="301625"/>
          <a:ext cx="2206625" cy="1108075"/>
        </a:xfrm>
        <a:prstGeom prst="roundRect">
          <a:avLst>
            <a:gd name="adj" fmla="val 16667"/>
          </a:avLst>
        </a:prstGeom>
        <a:solidFill>
          <a:srgbClr val="C0C0C0"/>
        </a:solidFill>
        <a:ln w="9525">
          <a:noFill/>
          <a:round/>
        </a:ln>
        <a:effectLst>
          <a:prstShdw prst="shdw17" dist="17961" dir="2700000">
            <a:srgbClr val="C0C0C0">
              <a:gamma/>
              <a:shade val="60000"/>
              <a:invGamma/>
            </a:srgbClr>
          </a:prstShdw>
        </a:effectLst>
      </xdr:spPr>
      <xdr:txBody>
        <a:bodyPr vertOverflow="clip" wrap="square" lIns="45720" tIns="32004" rIns="45720" bIns="32004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id-ID" sz="1100" b="1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Formulir</a:t>
          </a:r>
          <a:r>
            <a:rPr lang="id-ID" sz="1100" b="1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 </a:t>
          </a:r>
        </a:p>
        <a:p>
          <a:pPr algn="ctr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PRA RKA - RINCIAN BELANJA SKPD</a:t>
          </a:r>
          <a:endParaRPr lang="en-US" sz="1100" b="1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142875</xdr:colOff>
      <xdr:row>1</xdr:row>
      <xdr:rowOff>38100</xdr:rowOff>
    </xdr:from>
    <xdr:to>
      <xdr:col>3</xdr:col>
      <xdr:colOff>153988</xdr:colOff>
      <xdr:row>2</xdr:row>
      <xdr:rowOff>438150</xdr:rowOff>
    </xdr:to>
    <xdr:pic>
      <xdr:nvPicPr>
        <xdr:cNvPr id="3" name="Picture 2" descr="LOGO-PP11 copy">
          <a:extLst>
            <a:ext uri="{FF2B5EF4-FFF2-40B4-BE49-F238E27FC236}">
              <a16:creationId xmlns:a16="http://schemas.microsoft.com/office/drawing/2014/main" id="{4229C196-B7B0-429F-A641-FB3F0270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80" t="6659" r="1469" b="6346"/>
        <a:stretch>
          <a:fillRect/>
        </a:stretch>
      </xdr:blipFill>
      <xdr:spPr>
        <a:xfrm>
          <a:off x="142875" y="234950"/>
          <a:ext cx="792163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225425</xdr:colOff>
      <xdr:row>530</xdr:row>
      <xdr:rowOff>60325</xdr:rowOff>
    </xdr:from>
    <xdr:to>
      <xdr:col>12</xdr:col>
      <xdr:colOff>746082</xdr:colOff>
      <xdr:row>535</xdr:row>
      <xdr:rowOff>165100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6C4A1083-A5AF-43EE-935E-10EAD3552FC0}"/>
            </a:ext>
          </a:extLst>
        </xdr:cNvPr>
        <xdr:cNvSpPr>
          <a:spLocks noChangeArrowheads="1"/>
        </xdr:cNvSpPr>
      </xdr:nvSpPr>
      <xdr:spPr bwMode="auto">
        <a:xfrm>
          <a:off x="7553325" y="98917125"/>
          <a:ext cx="1460457" cy="105727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610</xdr:row>
      <xdr:rowOff>0</xdr:rowOff>
    </xdr:from>
    <xdr:to>
      <xdr:col>12</xdr:col>
      <xdr:colOff>746082</xdr:colOff>
      <xdr:row>610</xdr:row>
      <xdr:rowOff>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F04D5449-C542-4E0E-A47D-089DDB0FEC34}"/>
            </a:ext>
          </a:extLst>
        </xdr:cNvPr>
        <xdr:cNvSpPr>
          <a:spLocks noChangeArrowheads="1"/>
        </xdr:cNvSpPr>
      </xdr:nvSpPr>
      <xdr:spPr bwMode="auto">
        <a:xfrm>
          <a:off x="7553325" y="11347450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612</xdr:row>
      <xdr:rowOff>66675</xdr:rowOff>
    </xdr:from>
    <xdr:to>
      <xdr:col>12</xdr:col>
      <xdr:colOff>746082</xdr:colOff>
      <xdr:row>617</xdr:row>
      <xdr:rowOff>165126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8354A989-E6BB-443A-A76E-0A25431DC891}"/>
            </a:ext>
          </a:extLst>
        </xdr:cNvPr>
        <xdr:cNvSpPr>
          <a:spLocks noChangeArrowheads="1"/>
        </xdr:cNvSpPr>
      </xdr:nvSpPr>
      <xdr:spPr bwMode="auto">
        <a:xfrm>
          <a:off x="7553325" y="113909475"/>
          <a:ext cx="1460457" cy="1019201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688</xdr:row>
      <xdr:rowOff>0</xdr:rowOff>
    </xdr:from>
    <xdr:to>
      <xdr:col>12</xdr:col>
      <xdr:colOff>746082</xdr:colOff>
      <xdr:row>688</xdr:row>
      <xdr:rowOff>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BDBADDA6-4F06-420D-A9BD-BDD9F67D1214}"/>
            </a:ext>
          </a:extLst>
        </xdr:cNvPr>
        <xdr:cNvSpPr>
          <a:spLocks noChangeArrowheads="1"/>
        </xdr:cNvSpPr>
      </xdr:nvSpPr>
      <xdr:spPr bwMode="auto">
        <a:xfrm>
          <a:off x="7553325" y="12755880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530</xdr:row>
      <xdr:rowOff>60325</xdr:rowOff>
    </xdr:from>
    <xdr:to>
      <xdr:col>12</xdr:col>
      <xdr:colOff>746082</xdr:colOff>
      <xdr:row>535</xdr:row>
      <xdr:rowOff>165100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589D8857-6726-48B2-BDC7-29AFE237CC66}"/>
            </a:ext>
          </a:extLst>
        </xdr:cNvPr>
        <xdr:cNvSpPr>
          <a:spLocks noChangeArrowheads="1"/>
        </xdr:cNvSpPr>
      </xdr:nvSpPr>
      <xdr:spPr bwMode="auto">
        <a:xfrm>
          <a:off x="7553325" y="98917125"/>
          <a:ext cx="1460457" cy="105727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610</xdr:row>
      <xdr:rowOff>0</xdr:rowOff>
    </xdr:from>
    <xdr:to>
      <xdr:col>12</xdr:col>
      <xdr:colOff>746082</xdr:colOff>
      <xdr:row>610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AAF8D298-CA60-46D1-AB96-582F1DEEF0A7}"/>
            </a:ext>
          </a:extLst>
        </xdr:cNvPr>
        <xdr:cNvSpPr>
          <a:spLocks noChangeArrowheads="1"/>
        </xdr:cNvSpPr>
      </xdr:nvSpPr>
      <xdr:spPr bwMode="auto">
        <a:xfrm>
          <a:off x="7553325" y="11347450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612</xdr:row>
      <xdr:rowOff>66675</xdr:rowOff>
    </xdr:from>
    <xdr:to>
      <xdr:col>12</xdr:col>
      <xdr:colOff>746082</xdr:colOff>
      <xdr:row>617</xdr:row>
      <xdr:rowOff>165126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1E52CB0A-61A9-4B65-8D3B-E9D833EED8DD}"/>
            </a:ext>
          </a:extLst>
        </xdr:cNvPr>
        <xdr:cNvSpPr>
          <a:spLocks noChangeArrowheads="1"/>
        </xdr:cNvSpPr>
      </xdr:nvSpPr>
      <xdr:spPr bwMode="auto">
        <a:xfrm>
          <a:off x="7553325" y="113909475"/>
          <a:ext cx="1460457" cy="1019201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688</xdr:row>
      <xdr:rowOff>0</xdr:rowOff>
    </xdr:from>
    <xdr:to>
      <xdr:col>12</xdr:col>
      <xdr:colOff>746082</xdr:colOff>
      <xdr:row>688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6BAD590D-85D6-46AA-A27A-C0E2B14131C4}"/>
            </a:ext>
          </a:extLst>
        </xdr:cNvPr>
        <xdr:cNvSpPr>
          <a:spLocks noChangeArrowheads="1"/>
        </xdr:cNvSpPr>
      </xdr:nvSpPr>
      <xdr:spPr bwMode="auto">
        <a:xfrm>
          <a:off x="7553325" y="12755880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709</xdr:row>
      <xdr:rowOff>66675</xdr:rowOff>
    </xdr:from>
    <xdr:to>
      <xdr:col>12</xdr:col>
      <xdr:colOff>746082</xdr:colOff>
      <xdr:row>714</xdr:row>
      <xdr:rowOff>165126</xdr:rowOff>
    </xdr:to>
    <xdr:sp macro="" textlink="">
      <xdr:nvSpPr>
        <xdr:cNvPr id="10" name="AutoShape 20">
          <a:extLst>
            <a:ext uri="{FF2B5EF4-FFF2-40B4-BE49-F238E27FC236}">
              <a16:creationId xmlns:a16="http://schemas.microsoft.com/office/drawing/2014/main" id="{4C4DEE8B-E869-48AE-AFA0-37A8688242BB}"/>
            </a:ext>
          </a:extLst>
        </xdr:cNvPr>
        <xdr:cNvSpPr>
          <a:spLocks noChangeArrowheads="1"/>
        </xdr:cNvSpPr>
      </xdr:nvSpPr>
      <xdr:spPr bwMode="auto">
        <a:xfrm>
          <a:off x="7553325" y="131492625"/>
          <a:ext cx="1460457" cy="1019201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203200</xdr:colOff>
      <xdr:row>0</xdr:row>
      <xdr:rowOff>76199</xdr:rowOff>
    </xdr:from>
    <xdr:to>
      <xdr:col>12</xdr:col>
      <xdr:colOff>660320</xdr:colOff>
      <xdr:row>5</xdr:row>
      <xdr:rowOff>104774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35117C4-5320-4D7C-9962-893A8B495515}"/>
            </a:ext>
          </a:extLst>
        </xdr:cNvPr>
        <xdr:cNvSpPr>
          <a:spLocks noChangeArrowheads="1"/>
        </xdr:cNvSpPr>
      </xdr:nvSpPr>
      <xdr:spPr bwMode="auto">
        <a:xfrm>
          <a:off x="7531100" y="76199"/>
          <a:ext cx="1396920" cy="72707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610</xdr:row>
      <xdr:rowOff>0</xdr:rowOff>
    </xdr:from>
    <xdr:to>
      <xdr:col>12</xdr:col>
      <xdr:colOff>746082</xdr:colOff>
      <xdr:row>610</xdr:row>
      <xdr:rowOff>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58867A4A-3370-4578-A8CA-2ABD6980F22B}"/>
            </a:ext>
          </a:extLst>
        </xdr:cNvPr>
        <xdr:cNvSpPr>
          <a:spLocks noChangeArrowheads="1"/>
        </xdr:cNvSpPr>
      </xdr:nvSpPr>
      <xdr:spPr bwMode="auto">
        <a:xfrm>
          <a:off x="7553325" y="11347450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612</xdr:row>
      <xdr:rowOff>66675</xdr:rowOff>
    </xdr:from>
    <xdr:to>
      <xdr:col>12</xdr:col>
      <xdr:colOff>746082</xdr:colOff>
      <xdr:row>617</xdr:row>
      <xdr:rowOff>165126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5AC0A156-99CF-4A69-9EFD-0CED9AB05BF6}"/>
            </a:ext>
          </a:extLst>
        </xdr:cNvPr>
        <xdr:cNvSpPr>
          <a:spLocks noChangeArrowheads="1"/>
        </xdr:cNvSpPr>
      </xdr:nvSpPr>
      <xdr:spPr bwMode="auto">
        <a:xfrm>
          <a:off x="7553325" y="113909475"/>
          <a:ext cx="1460457" cy="1019201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688</xdr:row>
      <xdr:rowOff>0</xdr:rowOff>
    </xdr:from>
    <xdr:to>
      <xdr:col>12</xdr:col>
      <xdr:colOff>746082</xdr:colOff>
      <xdr:row>688</xdr:row>
      <xdr:rowOff>0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61418495-F1A1-4938-9AF2-AAA35CF5BB29}"/>
            </a:ext>
          </a:extLst>
        </xdr:cNvPr>
        <xdr:cNvSpPr>
          <a:spLocks noChangeArrowheads="1"/>
        </xdr:cNvSpPr>
      </xdr:nvSpPr>
      <xdr:spPr bwMode="auto">
        <a:xfrm>
          <a:off x="7553325" y="12755880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709</xdr:row>
      <xdr:rowOff>66675</xdr:rowOff>
    </xdr:from>
    <xdr:to>
      <xdr:col>12</xdr:col>
      <xdr:colOff>746082</xdr:colOff>
      <xdr:row>714</xdr:row>
      <xdr:rowOff>165126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CCE660F8-EE14-4C29-9592-DAE3F0FE6BD4}"/>
            </a:ext>
          </a:extLst>
        </xdr:cNvPr>
        <xdr:cNvSpPr>
          <a:spLocks noChangeArrowheads="1"/>
        </xdr:cNvSpPr>
      </xdr:nvSpPr>
      <xdr:spPr bwMode="auto">
        <a:xfrm>
          <a:off x="7553325" y="131492625"/>
          <a:ext cx="1460457" cy="1019201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891</xdr:row>
      <xdr:rowOff>60325</xdr:rowOff>
    </xdr:from>
    <xdr:to>
      <xdr:col>12</xdr:col>
      <xdr:colOff>746082</xdr:colOff>
      <xdr:row>896</xdr:row>
      <xdr:rowOff>165100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E21E605F-995F-4EBD-8227-8A2843F23466}"/>
            </a:ext>
          </a:extLst>
        </xdr:cNvPr>
        <xdr:cNvSpPr>
          <a:spLocks noChangeArrowheads="1"/>
        </xdr:cNvSpPr>
      </xdr:nvSpPr>
      <xdr:spPr bwMode="auto">
        <a:xfrm>
          <a:off x="7553325" y="164963475"/>
          <a:ext cx="1460457" cy="102552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 editAs="oneCell">
    <xdr:from>
      <xdr:col>0</xdr:col>
      <xdr:colOff>88900</xdr:colOff>
      <xdr:row>0</xdr:row>
      <xdr:rowOff>50800</xdr:rowOff>
    </xdr:from>
    <xdr:to>
      <xdr:col>3</xdr:col>
      <xdr:colOff>209550</xdr:colOff>
      <xdr:row>5</xdr:row>
      <xdr:rowOff>171450</xdr:rowOff>
    </xdr:to>
    <xdr:pic>
      <xdr:nvPicPr>
        <xdr:cNvPr id="17" name="Picture 3" descr="LOGO-PP11 copy">
          <a:extLst>
            <a:ext uri="{FF2B5EF4-FFF2-40B4-BE49-F238E27FC236}">
              <a16:creationId xmlns:a16="http://schemas.microsoft.com/office/drawing/2014/main" id="{D4FB3F4C-58BF-4F06-BB54-1DF2B2FD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0" t="6659" r="1469" b="6346"/>
        <a:stretch>
          <a:fillRect/>
        </a:stretch>
      </xdr:blipFill>
      <xdr:spPr bwMode="auto">
        <a:xfrm>
          <a:off x="88900" y="50800"/>
          <a:ext cx="920750" cy="819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225425</xdr:colOff>
      <xdr:row>537</xdr:row>
      <xdr:rowOff>60325</xdr:rowOff>
    </xdr:from>
    <xdr:to>
      <xdr:col>12</xdr:col>
      <xdr:colOff>746082</xdr:colOff>
      <xdr:row>542</xdr:row>
      <xdr:rowOff>165100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F79C15A5-9352-411E-A245-53C88B885170}"/>
            </a:ext>
          </a:extLst>
        </xdr:cNvPr>
        <xdr:cNvSpPr>
          <a:spLocks noChangeArrowheads="1"/>
        </xdr:cNvSpPr>
      </xdr:nvSpPr>
      <xdr:spPr bwMode="auto">
        <a:xfrm>
          <a:off x="7553325" y="100129975"/>
          <a:ext cx="1460457" cy="105727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617</xdr:row>
      <xdr:rowOff>0</xdr:rowOff>
    </xdr:from>
    <xdr:to>
      <xdr:col>12</xdr:col>
      <xdr:colOff>746082</xdr:colOff>
      <xdr:row>617</xdr:row>
      <xdr:rowOff>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21325BE9-8942-4EE8-9B23-29B86CB3B735}"/>
            </a:ext>
          </a:extLst>
        </xdr:cNvPr>
        <xdr:cNvSpPr>
          <a:spLocks noChangeArrowheads="1"/>
        </xdr:cNvSpPr>
      </xdr:nvSpPr>
      <xdr:spPr bwMode="auto">
        <a:xfrm>
          <a:off x="7553325" y="11468735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619</xdr:row>
      <xdr:rowOff>60325</xdr:rowOff>
    </xdr:from>
    <xdr:to>
      <xdr:col>12</xdr:col>
      <xdr:colOff>746082</xdr:colOff>
      <xdr:row>624</xdr:row>
      <xdr:rowOff>165100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65AEE1DE-56C6-452E-891D-372C9A6D1719}"/>
            </a:ext>
          </a:extLst>
        </xdr:cNvPr>
        <xdr:cNvSpPr>
          <a:spLocks noChangeArrowheads="1"/>
        </xdr:cNvSpPr>
      </xdr:nvSpPr>
      <xdr:spPr bwMode="auto">
        <a:xfrm>
          <a:off x="7553325" y="115115975"/>
          <a:ext cx="1460457" cy="102552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695</xdr:row>
      <xdr:rowOff>0</xdr:rowOff>
    </xdr:from>
    <xdr:to>
      <xdr:col>12</xdr:col>
      <xdr:colOff>746082</xdr:colOff>
      <xdr:row>695</xdr:row>
      <xdr:rowOff>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7CCD1A42-DCAF-4EA5-A6BE-6BB3D2F59C17}"/>
            </a:ext>
          </a:extLst>
        </xdr:cNvPr>
        <xdr:cNvSpPr>
          <a:spLocks noChangeArrowheads="1"/>
        </xdr:cNvSpPr>
      </xdr:nvSpPr>
      <xdr:spPr bwMode="auto">
        <a:xfrm>
          <a:off x="7553325" y="12877165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537</xdr:row>
      <xdr:rowOff>60325</xdr:rowOff>
    </xdr:from>
    <xdr:to>
      <xdr:col>12</xdr:col>
      <xdr:colOff>746082</xdr:colOff>
      <xdr:row>542</xdr:row>
      <xdr:rowOff>165100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B63310E-13B0-4D5D-844D-3D6CB24E0328}"/>
            </a:ext>
          </a:extLst>
        </xdr:cNvPr>
        <xdr:cNvSpPr>
          <a:spLocks noChangeArrowheads="1"/>
        </xdr:cNvSpPr>
      </xdr:nvSpPr>
      <xdr:spPr bwMode="auto">
        <a:xfrm>
          <a:off x="7553325" y="100129975"/>
          <a:ext cx="1460457" cy="105727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617</xdr:row>
      <xdr:rowOff>0</xdr:rowOff>
    </xdr:from>
    <xdr:to>
      <xdr:col>12</xdr:col>
      <xdr:colOff>746082</xdr:colOff>
      <xdr:row>617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60FB8089-48B2-4A90-AD00-5E562F439CC2}"/>
            </a:ext>
          </a:extLst>
        </xdr:cNvPr>
        <xdr:cNvSpPr>
          <a:spLocks noChangeArrowheads="1"/>
        </xdr:cNvSpPr>
      </xdr:nvSpPr>
      <xdr:spPr bwMode="auto">
        <a:xfrm>
          <a:off x="7553325" y="11468735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619</xdr:row>
      <xdr:rowOff>60325</xdr:rowOff>
    </xdr:from>
    <xdr:to>
      <xdr:col>12</xdr:col>
      <xdr:colOff>746082</xdr:colOff>
      <xdr:row>624</xdr:row>
      <xdr:rowOff>165100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BFE5A5AA-4CBC-47E1-83F7-2AC5985DEB98}"/>
            </a:ext>
          </a:extLst>
        </xdr:cNvPr>
        <xdr:cNvSpPr>
          <a:spLocks noChangeArrowheads="1"/>
        </xdr:cNvSpPr>
      </xdr:nvSpPr>
      <xdr:spPr bwMode="auto">
        <a:xfrm>
          <a:off x="7553325" y="115115975"/>
          <a:ext cx="1460457" cy="102552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695</xdr:row>
      <xdr:rowOff>0</xdr:rowOff>
    </xdr:from>
    <xdr:to>
      <xdr:col>12</xdr:col>
      <xdr:colOff>746082</xdr:colOff>
      <xdr:row>695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5F51479-892B-455F-9004-045469583459}"/>
            </a:ext>
          </a:extLst>
        </xdr:cNvPr>
        <xdr:cNvSpPr>
          <a:spLocks noChangeArrowheads="1"/>
        </xdr:cNvSpPr>
      </xdr:nvSpPr>
      <xdr:spPr bwMode="auto">
        <a:xfrm>
          <a:off x="7553325" y="12877165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716</xdr:row>
      <xdr:rowOff>60325</xdr:rowOff>
    </xdr:from>
    <xdr:to>
      <xdr:col>12</xdr:col>
      <xdr:colOff>746082</xdr:colOff>
      <xdr:row>721</xdr:row>
      <xdr:rowOff>165100</xdr:rowOff>
    </xdr:to>
    <xdr:sp macro="" textlink="">
      <xdr:nvSpPr>
        <xdr:cNvPr id="10" name="AutoShape 20">
          <a:extLst>
            <a:ext uri="{FF2B5EF4-FFF2-40B4-BE49-F238E27FC236}">
              <a16:creationId xmlns:a16="http://schemas.microsoft.com/office/drawing/2014/main" id="{C964E913-2D24-48C0-9A69-E4A817E76C3A}"/>
            </a:ext>
          </a:extLst>
        </xdr:cNvPr>
        <xdr:cNvSpPr>
          <a:spLocks noChangeArrowheads="1"/>
        </xdr:cNvSpPr>
      </xdr:nvSpPr>
      <xdr:spPr bwMode="auto">
        <a:xfrm>
          <a:off x="7553325" y="132699125"/>
          <a:ext cx="1460457" cy="102552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203200</xdr:colOff>
      <xdr:row>0</xdr:row>
      <xdr:rowOff>76199</xdr:rowOff>
    </xdr:from>
    <xdr:to>
      <xdr:col>12</xdr:col>
      <xdr:colOff>660320</xdr:colOff>
      <xdr:row>5</xdr:row>
      <xdr:rowOff>104774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0AB2016-86D4-4CFA-A0AB-FA73A5936B24}"/>
            </a:ext>
          </a:extLst>
        </xdr:cNvPr>
        <xdr:cNvSpPr>
          <a:spLocks noChangeArrowheads="1"/>
        </xdr:cNvSpPr>
      </xdr:nvSpPr>
      <xdr:spPr bwMode="auto">
        <a:xfrm>
          <a:off x="7531100" y="76199"/>
          <a:ext cx="1396920" cy="72707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617</xdr:row>
      <xdr:rowOff>0</xdr:rowOff>
    </xdr:from>
    <xdr:to>
      <xdr:col>12</xdr:col>
      <xdr:colOff>746082</xdr:colOff>
      <xdr:row>617</xdr:row>
      <xdr:rowOff>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450D3991-AB29-46ED-9369-2884C9B783AC}"/>
            </a:ext>
          </a:extLst>
        </xdr:cNvPr>
        <xdr:cNvSpPr>
          <a:spLocks noChangeArrowheads="1"/>
        </xdr:cNvSpPr>
      </xdr:nvSpPr>
      <xdr:spPr bwMode="auto">
        <a:xfrm>
          <a:off x="7553325" y="11468735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619</xdr:row>
      <xdr:rowOff>60325</xdr:rowOff>
    </xdr:from>
    <xdr:to>
      <xdr:col>12</xdr:col>
      <xdr:colOff>746082</xdr:colOff>
      <xdr:row>624</xdr:row>
      <xdr:rowOff>165100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96C6C0BC-EF3A-462B-866B-21479842C327}"/>
            </a:ext>
          </a:extLst>
        </xdr:cNvPr>
        <xdr:cNvSpPr>
          <a:spLocks noChangeArrowheads="1"/>
        </xdr:cNvSpPr>
      </xdr:nvSpPr>
      <xdr:spPr bwMode="auto">
        <a:xfrm>
          <a:off x="7553325" y="115115975"/>
          <a:ext cx="1460457" cy="102552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695</xdr:row>
      <xdr:rowOff>0</xdr:rowOff>
    </xdr:from>
    <xdr:to>
      <xdr:col>12</xdr:col>
      <xdr:colOff>746082</xdr:colOff>
      <xdr:row>695</xdr:row>
      <xdr:rowOff>0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7F791A35-94A5-46B2-8A13-995FB74D4877}"/>
            </a:ext>
          </a:extLst>
        </xdr:cNvPr>
        <xdr:cNvSpPr>
          <a:spLocks noChangeArrowheads="1"/>
        </xdr:cNvSpPr>
      </xdr:nvSpPr>
      <xdr:spPr bwMode="auto">
        <a:xfrm>
          <a:off x="7553325" y="128771650"/>
          <a:ext cx="1460457" cy="0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716</xdr:row>
      <xdr:rowOff>60325</xdr:rowOff>
    </xdr:from>
    <xdr:to>
      <xdr:col>12</xdr:col>
      <xdr:colOff>746082</xdr:colOff>
      <xdr:row>721</xdr:row>
      <xdr:rowOff>165100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7641BBC9-78E1-4CFA-BCA4-BB3E2FCFC91B}"/>
            </a:ext>
          </a:extLst>
        </xdr:cNvPr>
        <xdr:cNvSpPr>
          <a:spLocks noChangeArrowheads="1"/>
        </xdr:cNvSpPr>
      </xdr:nvSpPr>
      <xdr:spPr bwMode="auto">
        <a:xfrm>
          <a:off x="7553325" y="132699125"/>
          <a:ext cx="1460457" cy="1025525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>
    <xdr:from>
      <xdr:col>11</xdr:col>
      <xdr:colOff>225425</xdr:colOff>
      <xdr:row>898</xdr:row>
      <xdr:rowOff>66675</xdr:rowOff>
    </xdr:from>
    <xdr:to>
      <xdr:col>12</xdr:col>
      <xdr:colOff>746082</xdr:colOff>
      <xdr:row>903</xdr:row>
      <xdr:rowOff>165086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87159927-4C1E-4B87-A12D-6DA2767A1F69}"/>
            </a:ext>
          </a:extLst>
        </xdr:cNvPr>
        <xdr:cNvSpPr>
          <a:spLocks noChangeArrowheads="1"/>
        </xdr:cNvSpPr>
      </xdr:nvSpPr>
      <xdr:spPr bwMode="auto">
        <a:xfrm>
          <a:off x="7553325" y="166182675"/>
          <a:ext cx="1460457" cy="1019161"/>
        </a:xfrm>
        <a:prstGeom prst="roundRect">
          <a:avLst>
            <a:gd name="adj" fmla="val 16667"/>
          </a:avLst>
        </a:prstGeom>
        <a:solidFill>
          <a:srgbClr val="969696"/>
        </a:solidFill>
        <a:ln w="9525">
          <a:solidFill>
            <a:srgbClr val="000000"/>
          </a:solidFill>
          <a:round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FORMULIR</a:t>
          </a: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RKA-SKPD</a:t>
          </a:r>
        </a:p>
        <a:p>
          <a:pPr algn="ctr" rtl="1">
            <a:defRPr sz="1000"/>
          </a:pPr>
          <a:r>
            <a:rPr lang="id-ID" sz="1600" b="1" i="0" strike="noStrike">
              <a:solidFill>
                <a:srgbClr val="000000"/>
              </a:solidFill>
              <a:latin typeface="Arial"/>
              <a:cs typeface="Arial"/>
            </a:rPr>
            <a:t>2.2.1</a:t>
          </a:r>
        </a:p>
      </xdr:txBody>
    </xdr:sp>
    <xdr:clientData/>
  </xdr:twoCellAnchor>
  <xdr:twoCellAnchor editAs="oneCell">
    <xdr:from>
      <xdr:col>0</xdr:col>
      <xdr:colOff>88900</xdr:colOff>
      <xdr:row>0</xdr:row>
      <xdr:rowOff>50800</xdr:rowOff>
    </xdr:from>
    <xdr:to>
      <xdr:col>3</xdr:col>
      <xdr:colOff>209550</xdr:colOff>
      <xdr:row>5</xdr:row>
      <xdr:rowOff>171450</xdr:rowOff>
    </xdr:to>
    <xdr:pic>
      <xdr:nvPicPr>
        <xdr:cNvPr id="17" name="Picture 3" descr="LOGO-PP11 copy">
          <a:extLst>
            <a:ext uri="{FF2B5EF4-FFF2-40B4-BE49-F238E27FC236}">
              <a16:creationId xmlns:a16="http://schemas.microsoft.com/office/drawing/2014/main" id="{DC67F773-E3FC-4076-8368-8F2AF2BE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0" t="6659" r="1469" b="6346"/>
        <a:stretch>
          <a:fillRect/>
        </a:stretch>
      </xdr:blipFill>
      <xdr:spPr bwMode="auto">
        <a:xfrm>
          <a:off x="88900" y="50800"/>
          <a:ext cx="920750" cy="819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nja%20untuk%20disempurnakan/Disdukcapil%20Pra-%20RKA%202022%2016%20Jul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05 (Pengdaan kend dinas)"/>
      <sheetName val="Koordinasi"/>
      <sheetName val="Rekap"/>
      <sheetName val="Gaji"/>
      <sheetName val="Adm Umum "/>
      <sheetName val="Pengadaan BM"/>
      <sheetName val="Keg. Penyediaan Jasa Pennjang  "/>
      <sheetName val="Keg.Pmliharaan BMD"/>
      <sheetName val="Pencttn Pntausahaan Dokumen"/>
      <sheetName val="Pelyn.Pncttn Sipil"/>
      <sheetName val="Krjsma Pemanf.Data"/>
      <sheetName val="Fasltasi Penglolaan Infrmsi"/>
      <sheetName val="Penylngg.Pemanf.Data"/>
      <sheetName val="KIE Ok"/>
      <sheetName val="PenydaanDta Kepend.Profil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5">
          <cell r="U55">
            <v>26018384</v>
          </cell>
        </row>
        <row r="93">
          <cell r="U93">
            <v>164633600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1AE-F975-426A-9271-71305FD3A4F6}">
  <sheetPr>
    <tabColor theme="5" tint="0.39997558519241921"/>
    <pageSetUpPr fitToPage="1"/>
  </sheetPr>
  <dimension ref="A1:M83"/>
  <sheetViews>
    <sheetView tabSelected="1" view="pageBreakPreview" zoomScale="80" zoomScaleSheetLayoutView="80" workbookViewId="0">
      <selection activeCell="G19" sqref="G19"/>
    </sheetView>
  </sheetViews>
  <sheetFormatPr defaultRowHeight="12.5" x14ac:dyDescent="0.25"/>
  <cols>
    <col min="1" max="1" width="18.453125" style="366" customWidth="1"/>
    <col min="2" max="2" width="46.36328125" style="366" customWidth="1"/>
    <col min="3" max="5" width="0" style="366" hidden="1" customWidth="1"/>
    <col min="6" max="6" width="32.453125" style="366" customWidth="1"/>
    <col min="7" max="7" width="11.90625" style="366" customWidth="1"/>
    <col min="8" max="8" width="12.90625" style="366" customWidth="1"/>
    <col min="9" max="9" width="19" style="366" customWidth="1"/>
    <col min="10" max="10" width="10.54296875" style="366" customWidth="1"/>
    <col min="11" max="11" width="20" style="366" customWidth="1"/>
    <col min="12" max="12" width="13" style="366" customWidth="1"/>
    <col min="13" max="13" width="19.36328125" style="366" customWidth="1"/>
    <col min="14" max="255" width="8.7265625" style="366"/>
    <col min="256" max="256" width="18.453125" style="366" customWidth="1"/>
    <col min="257" max="257" width="46.36328125" style="366" customWidth="1"/>
    <col min="258" max="260" width="0" style="366" hidden="1" customWidth="1"/>
    <col min="261" max="261" width="32.453125" style="366" customWidth="1"/>
    <col min="262" max="262" width="11.90625" style="366" customWidth="1"/>
    <col min="263" max="263" width="12.90625" style="366" customWidth="1"/>
    <col min="264" max="265" width="19" style="366" customWidth="1"/>
    <col min="266" max="266" width="10.54296875" style="366" customWidth="1"/>
    <col min="267" max="267" width="20" style="366" customWidth="1"/>
    <col min="268" max="268" width="13" style="366" customWidth="1"/>
    <col min="269" max="269" width="19.36328125" style="366" customWidth="1"/>
    <col min="270" max="511" width="8.7265625" style="366"/>
    <col min="512" max="512" width="18.453125" style="366" customWidth="1"/>
    <col min="513" max="513" width="46.36328125" style="366" customWidth="1"/>
    <col min="514" max="516" width="0" style="366" hidden="1" customWidth="1"/>
    <col min="517" max="517" width="32.453125" style="366" customWidth="1"/>
    <col min="518" max="518" width="11.90625" style="366" customWidth="1"/>
    <col min="519" max="519" width="12.90625" style="366" customWidth="1"/>
    <col min="520" max="521" width="19" style="366" customWidth="1"/>
    <col min="522" max="522" width="10.54296875" style="366" customWidth="1"/>
    <col min="523" max="523" width="20" style="366" customWidth="1"/>
    <col min="524" max="524" width="13" style="366" customWidth="1"/>
    <col min="525" max="525" width="19.36328125" style="366" customWidth="1"/>
    <col min="526" max="767" width="8.7265625" style="366"/>
    <col min="768" max="768" width="18.453125" style="366" customWidth="1"/>
    <col min="769" max="769" width="46.36328125" style="366" customWidth="1"/>
    <col min="770" max="772" width="0" style="366" hidden="1" customWidth="1"/>
    <col min="773" max="773" width="32.453125" style="366" customWidth="1"/>
    <col min="774" max="774" width="11.90625" style="366" customWidth="1"/>
    <col min="775" max="775" width="12.90625" style="366" customWidth="1"/>
    <col min="776" max="777" width="19" style="366" customWidth="1"/>
    <col min="778" max="778" width="10.54296875" style="366" customWidth="1"/>
    <col min="779" max="779" width="20" style="366" customWidth="1"/>
    <col min="780" max="780" width="13" style="366" customWidth="1"/>
    <col min="781" max="781" width="19.36328125" style="366" customWidth="1"/>
    <col min="782" max="1023" width="8.7265625" style="366"/>
    <col min="1024" max="1024" width="18.453125" style="366" customWidth="1"/>
    <col min="1025" max="1025" width="46.36328125" style="366" customWidth="1"/>
    <col min="1026" max="1028" width="0" style="366" hidden="1" customWidth="1"/>
    <col min="1029" max="1029" width="32.453125" style="366" customWidth="1"/>
    <col min="1030" max="1030" width="11.90625" style="366" customWidth="1"/>
    <col min="1031" max="1031" width="12.90625" style="366" customWidth="1"/>
    <col min="1032" max="1033" width="19" style="366" customWidth="1"/>
    <col min="1034" max="1034" width="10.54296875" style="366" customWidth="1"/>
    <col min="1035" max="1035" width="20" style="366" customWidth="1"/>
    <col min="1036" max="1036" width="13" style="366" customWidth="1"/>
    <col min="1037" max="1037" width="19.36328125" style="366" customWidth="1"/>
    <col min="1038" max="1279" width="8.7265625" style="366"/>
    <col min="1280" max="1280" width="18.453125" style="366" customWidth="1"/>
    <col min="1281" max="1281" width="46.36328125" style="366" customWidth="1"/>
    <col min="1282" max="1284" width="0" style="366" hidden="1" customWidth="1"/>
    <col min="1285" max="1285" width="32.453125" style="366" customWidth="1"/>
    <col min="1286" max="1286" width="11.90625" style="366" customWidth="1"/>
    <col min="1287" max="1287" width="12.90625" style="366" customWidth="1"/>
    <col min="1288" max="1289" width="19" style="366" customWidth="1"/>
    <col min="1290" max="1290" width="10.54296875" style="366" customWidth="1"/>
    <col min="1291" max="1291" width="20" style="366" customWidth="1"/>
    <col min="1292" max="1292" width="13" style="366" customWidth="1"/>
    <col min="1293" max="1293" width="19.36328125" style="366" customWidth="1"/>
    <col min="1294" max="1535" width="8.7265625" style="366"/>
    <col min="1536" max="1536" width="18.453125" style="366" customWidth="1"/>
    <col min="1537" max="1537" width="46.36328125" style="366" customWidth="1"/>
    <col min="1538" max="1540" width="0" style="366" hidden="1" customWidth="1"/>
    <col min="1541" max="1541" width="32.453125" style="366" customWidth="1"/>
    <col min="1542" max="1542" width="11.90625" style="366" customWidth="1"/>
    <col min="1543" max="1543" width="12.90625" style="366" customWidth="1"/>
    <col min="1544" max="1545" width="19" style="366" customWidth="1"/>
    <col min="1546" max="1546" width="10.54296875" style="366" customWidth="1"/>
    <col min="1547" max="1547" width="20" style="366" customWidth="1"/>
    <col min="1548" max="1548" width="13" style="366" customWidth="1"/>
    <col min="1549" max="1549" width="19.36328125" style="366" customWidth="1"/>
    <col min="1550" max="1791" width="8.7265625" style="366"/>
    <col min="1792" max="1792" width="18.453125" style="366" customWidth="1"/>
    <col min="1793" max="1793" width="46.36328125" style="366" customWidth="1"/>
    <col min="1794" max="1796" width="0" style="366" hidden="1" customWidth="1"/>
    <col min="1797" max="1797" width="32.453125" style="366" customWidth="1"/>
    <col min="1798" max="1798" width="11.90625" style="366" customWidth="1"/>
    <col min="1799" max="1799" width="12.90625" style="366" customWidth="1"/>
    <col min="1800" max="1801" width="19" style="366" customWidth="1"/>
    <col min="1802" max="1802" width="10.54296875" style="366" customWidth="1"/>
    <col min="1803" max="1803" width="20" style="366" customWidth="1"/>
    <col min="1804" max="1804" width="13" style="366" customWidth="1"/>
    <col min="1805" max="1805" width="19.36328125" style="366" customWidth="1"/>
    <col min="1806" max="2047" width="8.7265625" style="366"/>
    <col min="2048" max="2048" width="18.453125" style="366" customWidth="1"/>
    <col min="2049" max="2049" width="46.36328125" style="366" customWidth="1"/>
    <col min="2050" max="2052" width="0" style="366" hidden="1" customWidth="1"/>
    <col min="2053" max="2053" width="32.453125" style="366" customWidth="1"/>
    <col min="2054" max="2054" width="11.90625" style="366" customWidth="1"/>
    <col min="2055" max="2055" width="12.90625" style="366" customWidth="1"/>
    <col min="2056" max="2057" width="19" style="366" customWidth="1"/>
    <col min="2058" max="2058" width="10.54296875" style="366" customWidth="1"/>
    <col min="2059" max="2059" width="20" style="366" customWidth="1"/>
    <col min="2060" max="2060" width="13" style="366" customWidth="1"/>
    <col min="2061" max="2061" width="19.36328125" style="366" customWidth="1"/>
    <col min="2062" max="2303" width="8.7265625" style="366"/>
    <col min="2304" max="2304" width="18.453125" style="366" customWidth="1"/>
    <col min="2305" max="2305" width="46.36328125" style="366" customWidth="1"/>
    <col min="2306" max="2308" width="0" style="366" hidden="1" customWidth="1"/>
    <col min="2309" max="2309" width="32.453125" style="366" customWidth="1"/>
    <col min="2310" max="2310" width="11.90625" style="366" customWidth="1"/>
    <col min="2311" max="2311" width="12.90625" style="366" customWidth="1"/>
    <col min="2312" max="2313" width="19" style="366" customWidth="1"/>
    <col min="2314" max="2314" width="10.54296875" style="366" customWidth="1"/>
    <col min="2315" max="2315" width="20" style="366" customWidth="1"/>
    <col min="2316" max="2316" width="13" style="366" customWidth="1"/>
    <col min="2317" max="2317" width="19.36328125" style="366" customWidth="1"/>
    <col min="2318" max="2559" width="8.7265625" style="366"/>
    <col min="2560" max="2560" width="18.453125" style="366" customWidth="1"/>
    <col min="2561" max="2561" width="46.36328125" style="366" customWidth="1"/>
    <col min="2562" max="2564" width="0" style="366" hidden="1" customWidth="1"/>
    <col min="2565" max="2565" width="32.453125" style="366" customWidth="1"/>
    <col min="2566" max="2566" width="11.90625" style="366" customWidth="1"/>
    <col min="2567" max="2567" width="12.90625" style="366" customWidth="1"/>
    <col min="2568" max="2569" width="19" style="366" customWidth="1"/>
    <col min="2570" max="2570" width="10.54296875" style="366" customWidth="1"/>
    <col min="2571" max="2571" width="20" style="366" customWidth="1"/>
    <col min="2572" max="2572" width="13" style="366" customWidth="1"/>
    <col min="2573" max="2573" width="19.36328125" style="366" customWidth="1"/>
    <col min="2574" max="2815" width="8.7265625" style="366"/>
    <col min="2816" max="2816" width="18.453125" style="366" customWidth="1"/>
    <col min="2817" max="2817" width="46.36328125" style="366" customWidth="1"/>
    <col min="2818" max="2820" width="0" style="366" hidden="1" customWidth="1"/>
    <col min="2821" max="2821" width="32.453125" style="366" customWidth="1"/>
    <col min="2822" max="2822" width="11.90625" style="366" customWidth="1"/>
    <col min="2823" max="2823" width="12.90625" style="366" customWidth="1"/>
    <col min="2824" max="2825" width="19" style="366" customWidth="1"/>
    <col min="2826" max="2826" width="10.54296875" style="366" customWidth="1"/>
    <col min="2827" max="2827" width="20" style="366" customWidth="1"/>
    <col min="2828" max="2828" width="13" style="366" customWidth="1"/>
    <col min="2829" max="2829" width="19.36328125" style="366" customWidth="1"/>
    <col min="2830" max="3071" width="8.7265625" style="366"/>
    <col min="3072" max="3072" width="18.453125" style="366" customWidth="1"/>
    <col min="3073" max="3073" width="46.36328125" style="366" customWidth="1"/>
    <col min="3074" max="3076" width="0" style="366" hidden="1" customWidth="1"/>
    <col min="3077" max="3077" width="32.453125" style="366" customWidth="1"/>
    <col min="3078" max="3078" width="11.90625" style="366" customWidth="1"/>
    <col min="3079" max="3079" width="12.90625" style="366" customWidth="1"/>
    <col min="3080" max="3081" width="19" style="366" customWidth="1"/>
    <col min="3082" max="3082" width="10.54296875" style="366" customWidth="1"/>
    <col min="3083" max="3083" width="20" style="366" customWidth="1"/>
    <col min="3084" max="3084" width="13" style="366" customWidth="1"/>
    <col min="3085" max="3085" width="19.36328125" style="366" customWidth="1"/>
    <col min="3086" max="3327" width="8.7265625" style="366"/>
    <col min="3328" max="3328" width="18.453125" style="366" customWidth="1"/>
    <col min="3329" max="3329" width="46.36328125" style="366" customWidth="1"/>
    <col min="3330" max="3332" width="0" style="366" hidden="1" customWidth="1"/>
    <col min="3333" max="3333" width="32.453125" style="366" customWidth="1"/>
    <col min="3334" max="3334" width="11.90625" style="366" customWidth="1"/>
    <col min="3335" max="3335" width="12.90625" style="366" customWidth="1"/>
    <col min="3336" max="3337" width="19" style="366" customWidth="1"/>
    <col min="3338" max="3338" width="10.54296875" style="366" customWidth="1"/>
    <col min="3339" max="3339" width="20" style="366" customWidth="1"/>
    <col min="3340" max="3340" width="13" style="366" customWidth="1"/>
    <col min="3341" max="3341" width="19.36328125" style="366" customWidth="1"/>
    <col min="3342" max="3583" width="8.7265625" style="366"/>
    <col min="3584" max="3584" width="18.453125" style="366" customWidth="1"/>
    <col min="3585" max="3585" width="46.36328125" style="366" customWidth="1"/>
    <col min="3586" max="3588" width="0" style="366" hidden="1" customWidth="1"/>
    <col min="3589" max="3589" width="32.453125" style="366" customWidth="1"/>
    <col min="3590" max="3590" width="11.90625" style="366" customWidth="1"/>
    <col min="3591" max="3591" width="12.90625" style="366" customWidth="1"/>
    <col min="3592" max="3593" width="19" style="366" customWidth="1"/>
    <col min="3594" max="3594" width="10.54296875" style="366" customWidth="1"/>
    <col min="3595" max="3595" width="20" style="366" customWidth="1"/>
    <col min="3596" max="3596" width="13" style="366" customWidth="1"/>
    <col min="3597" max="3597" width="19.36328125" style="366" customWidth="1"/>
    <col min="3598" max="3839" width="8.7265625" style="366"/>
    <col min="3840" max="3840" width="18.453125" style="366" customWidth="1"/>
    <col min="3841" max="3841" width="46.36328125" style="366" customWidth="1"/>
    <col min="3842" max="3844" width="0" style="366" hidden="1" customWidth="1"/>
    <col min="3845" max="3845" width="32.453125" style="366" customWidth="1"/>
    <col min="3846" max="3846" width="11.90625" style="366" customWidth="1"/>
    <col min="3847" max="3847" width="12.90625" style="366" customWidth="1"/>
    <col min="3848" max="3849" width="19" style="366" customWidth="1"/>
    <col min="3850" max="3850" width="10.54296875" style="366" customWidth="1"/>
    <col min="3851" max="3851" width="20" style="366" customWidth="1"/>
    <col min="3852" max="3852" width="13" style="366" customWidth="1"/>
    <col min="3853" max="3853" width="19.36328125" style="366" customWidth="1"/>
    <col min="3854" max="4095" width="8.7265625" style="366"/>
    <col min="4096" max="4096" width="18.453125" style="366" customWidth="1"/>
    <col min="4097" max="4097" width="46.36328125" style="366" customWidth="1"/>
    <col min="4098" max="4100" width="0" style="366" hidden="1" customWidth="1"/>
    <col min="4101" max="4101" width="32.453125" style="366" customWidth="1"/>
    <col min="4102" max="4102" width="11.90625" style="366" customWidth="1"/>
    <col min="4103" max="4103" width="12.90625" style="366" customWidth="1"/>
    <col min="4104" max="4105" width="19" style="366" customWidth="1"/>
    <col min="4106" max="4106" width="10.54296875" style="366" customWidth="1"/>
    <col min="4107" max="4107" width="20" style="366" customWidth="1"/>
    <col min="4108" max="4108" width="13" style="366" customWidth="1"/>
    <col min="4109" max="4109" width="19.36328125" style="366" customWidth="1"/>
    <col min="4110" max="4351" width="8.7265625" style="366"/>
    <col min="4352" max="4352" width="18.453125" style="366" customWidth="1"/>
    <col min="4353" max="4353" width="46.36328125" style="366" customWidth="1"/>
    <col min="4354" max="4356" width="0" style="366" hidden="1" customWidth="1"/>
    <col min="4357" max="4357" width="32.453125" style="366" customWidth="1"/>
    <col min="4358" max="4358" width="11.90625" style="366" customWidth="1"/>
    <col min="4359" max="4359" width="12.90625" style="366" customWidth="1"/>
    <col min="4360" max="4361" width="19" style="366" customWidth="1"/>
    <col min="4362" max="4362" width="10.54296875" style="366" customWidth="1"/>
    <col min="4363" max="4363" width="20" style="366" customWidth="1"/>
    <col min="4364" max="4364" width="13" style="366" customWidth="1"/>
    <col min="4365" max="4365" width="19.36328125" style="366" customWidth="1"/>
    <col min="4366" max="4607" width="8.7265625" style="366"/>
    <col min="4608" max="4608" width="18.453125" style="366" customWidth="1"/>
    <col min="4609" max="4609" width="46.36328125" style="366" customWidth="1"/>
    <col min="4610" max="4612" width="0" style="366" hidden="1" customWidth="1"/>
    <col min="4613" max="4613" width="32.453125" style="366" customWidth="1"/>
    <col min="4614" max="4614" width="11.90625" style="366" customWidth="1"/>
    <col min="4615" max="4615" width="12.90625" style="366" customWidth="1"/>
    <col min="4616" max="4617" width="19" style="366" customWidth="1"/>
    <col min="4618" max="4618" width="10.54296875" style="366" customWidth="1"/>
    <col min="4619" max="4619" width="20" style="366" customWidth="1"/>
    <col min="4620" max="4620" width="13" style="366" customWidth="1"/>
    <col min="4621" max="4621" width="19.36328125" style="366" customWidth="1"/>
    <col min="4622" max="4863" width="8.7265625" style="366"/>
    <col min="4864" max="4864" width="18.453125" style="366" customWidth="1"/>
    <col min="4865" max="4865" width="46.36328125" style="366" customWidth="1"/>
    <col min="4866" max="4868" width="0" style="366" hidden="1" customWidth="1"/>
    <col min="4869" max="4869" width="32.453125" style="366" customWidth="1"/>
    <col min="4870" max="4870" width="11.90625" style="366" customWidth="1"/>
    <col min="4871" max="4871" width="12.90625" style="366" customWidth="1"/>
    <col min="4872" max="4873" width="19" style="366" customWidth="1"/>
    <col min="4874" max="4874" width="10.54296875" style="366" customWidth="1"/>
    <col min="4875" max="4875" width="20" style="366" customWidth="1"/>
    <col min="4876" max="4876" width="13" style="366" customWidth="1"/>
    <col min="4877" max="4877" width="19.36328125" style="366" customWidth="1"/>
    <col min="4878" max="5119" width="8.7265625" style="366"/>
    <col min="5120" max="5120" width="18.453125" style="366" customWidth="1"/>
    <col min="5121" max="5121" width="46.36328125" style="366" customWidth="1"/>
    <col min="5122" max="5124" width="0" style="366" hidden="1" customWidth="1"/>
    <col min="5125" max="5125" width="32.453125" style="366" customWidth="1"/>
    <col min="5126" max="5126" width="11.90625" style="366" customWidth="1"/>
    <col min="5127" max="5127" width="12.90625" style="366" customWidth="1"/>
    <col min="5128" max="5129" width="19" style="366" customWidth="1"/>
    <col min="5130" max="5130" width="10.54296875" style="366" customWidth="1"/>
    <col min="5131" max="5131" width="20" style="366" customWidth="1"/>
    <col min="5132" max="5132" width="13" style="366" customWidth="1"/>
    <col min="5133" max="5133" width="19.36328125" style="366" customWidth="1"/>
    <col min="5134" max="5375" width="8.7265625" style="366"/>
    <col min="5376" max="5376" width="18.453125" style="366" customWidth="1"/>
    <col min="5377" max="5377" width="46.36328125" style="366" customWidth="1"/>
    <col min="5378" max="5380" width="0" style="366" hidden="1" customWidth="1"/>
    <col min="5381" max="5381" width="32.453125" style="366" customWidth="1"/>
    <col min="5382" max="5382" width="11.90625" style="366" customWidth="1"/>
    <col min="5383" max="5383" width="12.90625" style="366" customWidth="1"/>
    <col min="5384" max="5385" width="19" style="366" customWidth="1"/>
    <col min="5386" max="5386" width="10.54296875" style="366" customWidth="1"/>
    <col min="5387" max="5387" width="20" style="366" customWidth="1"/>
    <col min="5388" max="5388" width="13" style="366" customWidth="1"/>
    <col min="5389" max="5389" width="19.36328125" style="366" customWidth="1"/>
    <col min="5390" max="5631" width="8.7265625" style="366"/>
    <col min="5632" max="5632" width="18.453125" style="366" customWidth="1"/>
    <col min="5633" max="5633" width="46.36328125" style="366" customWidth="1"/>
    <col min="5634" max="5636" width="0" style="366" hidden="1" customWidth="1"/>
    <col min="5637" max="5637" width="32.453125" style="366" customWidth="1"/>
    <col min="5638" max="5638" width="11.90625" style="366" customWidth="1"/>
    <col min="5639" max="5639" width="12.90625" style="366" customWidth="1"/>
    <col min="5640" max="5641" width="19" style="366" customWidth="1"/>
    <col min="5642" max="5642" width="10.54296875" style="366" customWidth="1"/>
    <col min="5643" max="5643" width="20" style="366" customWidth="1"/>
    <col min="5644" max="5644" width="13" style="366" customWidth="1"/>
    <col min="5645" max="5645" width="19.36328125" style="366" customWidth="1"/>
    <col min="5646" max="5887" width="8.7265625" style="366"/>
    <col min="5888" max="5888" width="18.453125" style="366" customWidth="1"/>
    <col min="5889" max="5889" width="46.36328125" style="366" customWidth="1"/>
    <col min="5890" max="5892" width="0" style="366" hidden="1" customWidth="1"/>
    <col min="5893" max="5893" width="32.453125" style="366" customWidth="1"/>
    <col min="5894" max="5894" width="11.90625" style="366" customWidth="1"/>
    <col min="5895" max="5895" width="12.90625" style="366" customWidth="1"/>
    <col min="5896" max="5897" width="19" style="366" customWidth="1"/>
    <col min="5898" max="5898" width="10.54296875" style="366" customWidth="1"/>
    <col min="5899" max="5899" width="20" style="366" customWidth="1"/>
    <col min="5900" max="5900" width="13" style="366" customWidth="1"/>
    <col min="5901" max="5901" width="19.36328125" style="366" customWidth="1"/>
    <col min="5902" max="6143" width="8.7265625" style="366"/>
    <col min="6144" max="6144" width="18.453125" style="366" customWidth="1"/>
    <col min="6145" max="6145" width="46.36328125" style="366" customWidth="1"/>
    <col min="6146" max="6148" width="0" style="366" hidden="1" customWidth="1"/>
    <col min="6149" max="6149" width="32.453125" style="366" customWidth="1"/>
    <col min="6150" max="6150" width="11.90625" style="366" customWidth="1"/>
    <col min="6151" max="6151" width="12.90625" style="366" customWidth="1"/>
    <col min="6152" max="6153" width="19" style="366" customWidth="1"/>
    <col min="6154" max="6154" width="10.54296875" style="366" customWidth="1"/>
    <col min="6155" max="6155" width="20" style="366" customWidth="1"/>
    <col min="6156" max="6156" width="13" style="366" customWidth="1"/>
    <col min="6157" max="6157" width="19.36328125" style="366" customWidth="1"/>
    <col min="6158" max="6399" width="8.7265625" style="366"/>
    <col min="6400" max="6400" width="18.453125" style="366" customWidth="1"/>
    <col min="6401" max="6401" width="46.36328125" style="366" customWidth="1"/>
    <col min="6402" max="6404" width="0" style="366" hidden="1" customWidth="1"/>
    <col min="6405" max="6405" width="32.453125" style="366" customWidth="1"/>
    <col min="6406" max="6406" width="11.90625" style="366" customWidth="1"/>
    <col min="6407" max="6407" width="12.90625" style="366" customWidth="1"/>
    <col min="6408" max="6409" width="19" style="366" customWidth="1"/>
    <col min="6410" max="6410" width="10.54296875" style="366" customWidth="1"/>
    <col min="6411" max="6411" width="20" style="366" customWidth="1"/>
    <col min="6412" max="6412" width="13" style="366" customWidth="1"/>
    <col min="6413" max="6413" width="19.36328125" style="366" customWidth="1"/>
    <col min="6414" max="6655" width="8.7265625" style="366"/>
    <col min="6656" max="6656" width="18.453125" style="366" customWidth="1"/>
    <col min="6657" max="6657" width="46.36328125" style="366" customWidth="1"/>
    <col min="6658" max="6660" width="0" style="366" hidden="1" customWidth="1"/>
    <col min="6661" max="6661" width="32.453125" style="366" customWidth="1"/>
    <col min="6662" max="6662" width="11.90625" style="366" customWidth="1"/>
    <col min="6663" max="6663" width="12.90625" style="366" customWidth="1"/>
    <col min="6664" max="6665" width="19" style="366" customWidth="1"/>
    <col min="6666" max="6666" width="10.54296875" style="366" customWidth="1"/>
    <col min="6667" max="6667" width="20" style="366" customWidth="1"/>
    <col min="6668" max="6668" width="13" style="366" customWidth="1"/>
    <col min="6669" max="6669" width="19.36328125" style="366" customWidth="1"/>
    <col min="6670" max="6911" width="8.7265625" style="366"/>
    <col min="6912" max="6912" width="18.453125" style="366" customWidth="1"/>
    <col min="6913" max="6913" width="46.36328125" style="366" customWidth="1"/>
    <col min="6914" max="6916" width="0" style="366" hidden="1" customWidth="1"/>
    <col min="6917" max="6917" width="32.453125" style="366" customWidth="1"/>
    <col min="6918" max="6918" width="11.90625" style="366" customWidth="1"/>
    <col min="6919" max="6919" width="12.90625" style="366" customWidth="1"/>
    <col min="6920" max="6921" width="19" style="366" customWidth="1"/>
    <col min="6922" max="6922" width="10.54296875" style="366" customWidth="1"/>
    <col min="6923" max="6923" width="20" style="366" customWidth="1"/>
    <col min="6924" max="6924" width="13" style="366" customWidth="1"/>
    <col min="6925" max="6925" width="19.36328125" style="366" customWidth="1"/>
    <col min="6926" max="7167" width="8.7265625" style="366"/>
    <col min="7168" max="7168" width="18.453125" style="366" customWidth="1"/>
    <col min="7169" max="7169" width="46.36328125" style="366" customWidth="1"/>
    <col min="7170" max="7172" width="0" style="366" hidden="1" customWidth="1"/>
    <col min="7173" max="7173" width="32.453125" style="366" customWidth="1"/>
    <col min="7174" max="7174" width="11.90625" style="366" customWidth="1"/>
    <col min="7175" max="7175" width="12.90625" style="366" customWidth="1"/>
    <col min="7176" max="7177" width="19" style="366" customWidth="1"/>
    <col min="7178" max="7178" width="10.54296875" style="366" customWidth="1"/>
    <col min="7179" max="7179" width="20" style="366" customWidth="1"/>
    <col min="7180" max="7180" width="13" style="366" customWidth="1"/>
    <col min="7181" max="7181" width="19.36328125" style="366" customWidth="1"/>
    <col min="7182" max="7423" width="8.7265625" style="366"/>
    <col min="7424" max="7424" width="18.453125" style="366" customWidth="1"/>
    <col min="7425" max="7425" width="46.36328125" style="366" customWidth="1"/>
    <col min="7426" max="7428" width="0" style="366" hidden="1" customWidth="1"/>
    <col min="7429" max="7429" width="32.453125" style="366" customWidth="1"/>
    <col min="7430" max="7430" width="11.90625" style="366" customWidth="1"/>
    <col min="7431" max="7431" width="12.90625" style="366" customWidth="1"/>
    <col min="7432" max="7433" width="19" style="366" customWidth="1"/>
    <col min="7434" max="7434" width="10.54296875" style="366" customWidth="1"/>
    <col min="7435" max="7435" width="20" style="366" customWidth="1"/>
    <col min="7436" max="7436" width="13" style="366" customWidth="1"/>
    <col min="7437" max="7437" width="19.36328125" style="366" customWidth="1"/>
    <col min="7438" max="7679" width="8.7265625" style="366"/>
    <col min="7680" max="7680" width="18.453125" style="366" customWidth="1"/>
    <col min="7681" max="7681" width="46.36328125" style="366" customWidth="1"/>
    <col min="7682" max="7684" width="0" style="366" hidden="1" customWidth="1"/>
    <col min="7685" max="7685" width="32.453125" style="366" customWidth="1"/>
    <col min="7686" max="7686" width="11.90625" style="366" customWidth="1"/>
    <col min="7687" max="7687" width="12.90625" style="366" customWidth="1"/>
    <col min="7688" max="7689" width="19" style="366" customWidth="1"/>
    <col min="7690" max="7690" width="10.54296875" style="366" customWidth="1"/>
    <col min="7691" max="7691" width="20" style="366" customWidth="1"/>
    <col min="7692" max="7692" width="13" style="366" customWidth="1"/>
    <col min="7693" max="7693" width="19.36328125" style="366" customWidth="1"/>
    <col min="7694" max="7935" width="8.7265625" style="366"/>
    <col min="7936" max="7936" width="18.453125" style="366" customWidth="1"/>
    <col min="7937" max="7937" width="46.36328125" style="366" customWidth="1"/>
    <col min="7938" max="7940" width="0" style="366" hidden="1" customWidth="1"/>
    <col min="7941" max="7941" width="32.453125" style="366" customWidth="1"/>
    <col min="7942" max="7942" width="11.90625" style="366" customWidth="1"/>
    <col min="7943" max="7943" width="12.90625" style="366" customWidth="1"/>
    <col min="7944" max="7945" width="19" style="366" customWidth="1"/>
    <col min="7946" max="7946" width="10.54296875" style="366" customWidth="1"/>
    <col min="7947" max="7947" width="20" style="366" customWidth="1"/>
    <col min="7948" max="7948" width="13" style="366" customWidth="1"/>
    <col min="7949" max="7949" width="19.36328125" style="366" customWidth="1"/>
    <col min="7950" max="8191" width="8.7265625" style="366"/>
    <col min="8192" max="8192" width="18.453125" style="366" customWidth="1"/>
    <col min="8193" max="8193" width="46.36328125" style="366" customWidth="1"/>
    <col min="8194" max="8196" width="0" style="366" hidden="1" customWidth="1"/>
    <col min="8197" max="8197" width="32.453125" style="366" customWidth="1"/>
    <col min="8198" max="8198" width="11.90625" style="366" customWidth="1"/>
    <col min="8199" max="8199" width="12.90625" style="366" customWidth="1"/>
    <col min="8200" max="8201" width="19" style="366" customWidth="1"/>
    <col min="8202" max="8202" width="10.54296875" style="366" customWidth="1"/>
    <col min="8203" max="8203" width="20" style="366" customWidth="1"/>
    <col min="8204" max="8204" width="13" style="366" customWidth="1"/>
    <col min="8205" max="8205" width="19.36328125" style="366" customWidth="1"/>
    <col min="8206" max="8447" width="8.7265625" style="366"/>
    <col min="8448" max="8448" width="18.453125" style="366" customWidth="1"/>
    <col min="8449" max="8449" width="46.36328125" style="366" customWidth="1"/>
    <col min="8450" max="8452" width="0" style="366" hidden="1" customWidth="1"/>
    <col min="8453" max="8453" width="32.453125" style="366" customWidth="1"/>
    <col min="8454" max="8454" width="11.90625" style="366" customWidth="1"/>
    <col min="8455" max="8455" width="12.90625" style="366" customWidth="1"/>
    <col min="8456" max="8457" width="19" style="366" customWidth="1"/>
    <col min="8458" max="8458" width="10.54296875" style="366" customWidth="1"/>
    <col min="8459" max="8459" width="20" style="366" customWidth="1"/>
    <col min="8460" max="8460" width="13" style="366" customWidth="1"/>
    <col min="8461" max="8461" width="19.36328125" style="366" customWidth="1"/>
    <col min="8462" max="8703" width="8.7265625" style="366"/>
    <col min="8704" max="8704" width="18.453125" style="366" customWidth="1"/>
    <col min="8705" max="8705" width="46.36328125" style="366" customWidth="1"/>
    <col min="8706" max="8708" width="0" style="366" hidden="1" customWidth="1"/>
    <col min="8709" max="8709" width="32.453125" style="366" customWidth="1"/>
    <col min="8710" max="8710" width="11.90625" style="366" customWidth="1"/>
    <col min="8711" max="8711" width="12.90625" style="366" customWidth="1"/>
    <col min="8712" max="8713" width="19" style="366" customWidth="1"/>
    <col min="8714" max="8714" width="10.54296875" style="366" customWidth="1"/>
    <col min="8715" max="8715" width="20" style="366" customWidth="1"/>
    <col min="8716" max="8716" width="13" style="366" customWidth="1"/>
    <col min="8717" max="8717" width="19.36328125" style="366" customWidth="1"/>
    <col min="8718" max="8959" width="8.7265625" style="366"/>
    <col min="8960" max="8960" width="18.453125" style="366" customWidth="1"/>
    <col min="8961" max="8961" width="46.36328125" style="366" customWidth="1"/>
    <col min="8962" max="8964" width="0" style="366" hidden="1" customWidth="1"/>
    <col min="8965" max="8965" width="32.453125" style="366" customWidth="1"/>
    <col min="8966" max="8966" width="11.90625" style="366" customWidth="1"/>
    <col min="8967" max="8967" width="12.90625" style="366" customWidth="1"/>
    <col min="8968" max="8969" width="19" style="366" customWidth="1"/>
    <col min="8970" max="8970" width="10.54296875" style="366" customWidth="1"/>
    <col min="8971" max="8971" width="20" style="366" customWidth="1"/>
    <col min="8972" max="8972" width="13" style="366" customWidth="1"/>
    <col min="8973" max="8973" width="19.36328125" style="366" customWidth="1"/>
    <col min="8974" max="9215" width="8.7265625" style="366"/>
    <col min="9216" max="9216" width="18.453125" style="366" customWidth="1"/>
    <col min="9217" max="9217" width="46.36328125" style="366" customWidth="1"/>
    <col min="9218" max="9220" width="0" style="366" hidden="1" customWidth="1"/>
    <col min="9221" max="9221" width="32.453125" style="366" customWidth="1"/>
    <col min="9222" max="9222" width="11.90625" style="366" customWidth="1"/>
    <col min="9223" max="9223" width="12.90625" style="366" customWidth="1"/>
    <col min="9224" max="9225" width="19" style="366" customWidth="1"/>
    <col min="9226" max="9226" width="10.54296875" style="366" customWidth="1"/>
    <col min="9227" max="9227" width="20" style="366" customWidth="1"/>
    <col min="9228" max="9228" width="13" style="366" customWidth="1"/>
    <col min="9229" max="9229" width="19.36328125" style="366" customWidth="1"/>
    <col min="9230" max="9471" width="8.7265625" style="366"/>
    <col min="9472" max="9472" width="18.453125" style="366" customWidth="1"/>
    <col min="9473" max="9473" width="46.36328125" style="366" customWidth="1"/>
    <col min="9474" max="9476" width="0" style="366" hidden="1" customWidth="1"/>
    <col min="9477" max="9477" width="32.453125" style="366" customWidth="1"/>
    <col min="9478" max="9478" width="11.90625" style="366" customWidth="1"/>
    <col min="9479" max="9479" width="12.90625" style="366" customWidth="1"/>
    <col min="9480" max="9481" width="19" style="366" customWidth="1"/>
    <col min="9482" max="9482" width="10.54296875" style="366" customWidth="1"/>
    <col min="9483" max="9483" width="20" style="366" customWidth="1"/>
    <col min="9484" max="9484" width="13" style="366" customWidth="1"/>
    <col min="9485" max="9485" width="19.36328125" style="366" customWidth="1"/>
    <col min="9486" max="9727" width="8.7265625" style="366"/>
    <col min="9728" max="9728" width="18.453125" style="366" customWidth="1"/>
    <col min="9729" max="9729" width="46.36328125" style="366" customWidth="1"/>
    <col min="9730" max="9732" width="0" style="366" hidden="1" customWidth="1"/>
    <col min="9733" max="9733" width="32.453125" style="366" customWidth="1"/>
    <col min="9734" max="9734" width="11.90625" style="366" customWidth="1"/>
    <col min="9735" max="9735" width="12.90625" style="366" customWidth="1"/>
    <col min="9736" max="9737" width="19" style="366" customWidth="1"/>
    <col min="9738" max="9738" width="10.54296875" style="366" customWidth="1"/>
    <col min="9739" max="9739" width="20" style="366" customWidth="1"/>
    <col min="9740" max="9740" width="13" style="366" customWidth="1"/>
    <col min="9741" max="9741" width="19.36328125" style="366" customWidth="1"/>
    <col min="9742" max="9983" width="8.7265625" style="366"/>
    <col min="9984" max="9984" width="18.453125" style="366" customWidth="1"/>
    <col min="9985" max="9985" width="46.36328125" style="366" customWidth="1"/>
    <col min="9986" max="9988" width="0" style="366" hidden="1" customWidth="1"/>
    <col min="9989" max="9989" width="32.453125" style="366" customWidth="1"/>
    <col min="9990" max="9990" width="11.90625" style="366" customWidth="1"/>
    <col min="9991" max="9991" width="12.90625" style="366" customWidth="1"/>
    <col min="9992" max="9993" width="19" style="366" customWidth="1"/>
    <col min="9994" max="9994" width="10.54296875" style="366" customWidth="1"/>
    <col min="9995" max="9995" width="20" style="366" customWidth="1"/>
    <col min="9996" max="9996" width="13" style="366" customWidth="1"/>
    <col min="9997" max="9997" width="19.36328125" style="366" customWidth="1"/>
    <col min="9998" max="10239" width="8.7265625" style="366"/>
    <col min="10240" max="10240" width="18.453125" style="366" customWidth="1"/>
    <col min="10241" max="10241" width="46.36328125" style="366" customWidth="1"/>
    <col min="10242" max="10244" width="0" style="366" hidden="1" customWidth="1"/>
    <col min="10245" max="10245" width="32.453125" style="366" customWidth="1"/>
    <col min="10246" max="10246" width="11.90625" style="366" customWidth="1"/>
    <col min="10247" max="10247" width="12.90625" style="366" customWidth="1"/>
    <col min="10248" max="10249" width="19" style="366" customWidth="1"/>
    <col min="10250" max="10250" width="10.54296875" style="366" customWidth="1"/>
    <col min="10251" max="10251" width="20" style="366" customWidth="1"/>
    <col min="10252" max="10252" width="13" style="366" customWidth="1"/>
    <col min="10253" max="10253" width="19.36328125" style="366" customWidth="1"/>
    <col min="10254" max="10495" width="8.7265625" style="366"/>
    <col min="10496" max="10496" width="18.453125" style="366" customWidth="1"/>
    <col min="10497" max="10497" width="46.36328125" style="366" customWidth="1"/>
    <col min="10498" max="10500" width="0" style="366" hidden="1" customWidth="1"/>
    <col min="10501" max="10501" width="32.453125" style="366" customWidth="1"/>
    <col min="10502" max="10502" width="11.90625" style="366" customWidth="1"/>
    <col min="10503" max="10503" width="12.90625" style="366" customWidth="1"/>
    <col min="10504" max="10505" width="19" style="366" customWidth="1"/>
    <col min="10506" max="10506" width="10.54296875" style="366" customWidth="1"/>
    <col min="10507" max="10507" width="20" style="366" customWidth="1"/>
    <col min="10508" max="10508" width="13" style="366" customWidth="1"/>
    <col min="10509" max="10509" width="19.36328125" style="366" customWidth="1"/>
    <col min="10510" max="10751" width="8.7265625" style="366"/>
    <col min="10752" max="10752" width="18.453125" style="366" customWidth="1"/>
    <col min="10753" max="10753" width="46.36328125" style="366" customWidth="1"/>
    <col min="10754" max="10756" width="0" style="366" hidden="1" customWidth="1"/>
    <col min="10757" max="10757" width="32.453125" style="366" customWidth="1"/>
    <col min="10758" max="10758" width="11.90625" style="366" customWidth="1"/>
    <col min="10759" max="10759" width="12.90625" style="366" customWidth="1"/>
    <col min="10760" max="10761" width="19" style="366" customWidth="1"/>
    <col min="10762" max="10762" width="10.54296875" style="366" customWidth="1"/>
    <col min="10763" max="10763" width="20" style="366" customWidth="1"/>
    <col min="10764" max="10764" width="13" style="366" customWidth="1"/>
    <col min="10765" max="10765" width="19.36328125" style="366" customWidth="1"/>
    <col min="10766" max="11007" width="8.7265625" style="366"/>
    <col min="11008" max="11008" width="18.453125" style="366" customWidth="1"/>
    <col min="11009" max="11009" width="46.36328125" style="366" customWidth="1"/>
    <col min="11010" max="11012" width="0" style="366" hidden="1" customWidth="1"/>
    <col min="11013" max="11013" width="32.453125" style="366" customWidth="1"/>
    <col min="11014" max="11014" width="11.90625" style="366" customWidth="1"/>
    <col min="11015" max="11015" width="12.90625" style="366" customWidth="1"/>
    <col min="11016" max="11017" width="19" style="366" customWidth="1"/>
    <col min="11018" max="11018" width="10.54296875" style="366" customWidth="1"/>
    <col min="11019" max="11019" width="20" style="366" customWidth="1"/>
    <col min="11020" max="11020" width="13" style="366" customWidth="1"/>
    <col min="11021" max="11021" width="19.36328125" style="366" customWidth="1"/>
    <col min="11022" max="11263" width="8.7265625" style="366"/>
    <col min="11264" max="11264" width="18.453125" style="366" customWidth="1"/>
    <col min="11265" max="11265" width="46.36328125" style="366" customWidth="1"/>
    <col min="11266" max="11268" width="0" style="366" hidden="1" customWidth="1"/>
    <col min="11269" max="11269" width="32.453125" style="366" customWidth="1"/>
    <col min="11270" max="11270" width="11.90625" style="366" customWidth="1"/>
    <col min="11271" max="11271" width="12.90625" style="366" customWidth="1"/>
    <col min="11272" max="11273" width="19" style="366" customWidth="1"/>
    <col min="11274" max="11274" width="10.54296875" style="366" customWidth="1"/>
    <col min="11275" max="11275" width="20" style="366" customWidth="1"/>
    <col min="11276" max="11276" width="13" style="366" customWidth="1"/>
    <col min="11277" max="11277" width="19.36328125" style="366" customWidth="1"/>
    <col min="11278" max="11519" width="8.7265625" style="366"/>
    <col min="11520" max="11520" width="18.453125" style="366" customWidth="1"/>
    <col min="11521" max="11521" width="46.36328125" style="366" customWidth="1"/>
    <col min="11522" max="11524" width="0" style="366" hidden="1" customWidth="1"/>
    <col min="11525" max="11525" width="32.453125" style="366" customWidth="1"/>
    <col min="11526" max="11526" width="11.90625" style="366" customWidth="1"/>
    <col min="11527" max="11527" width="12.90625" style="366" customWidth="1"/>
    <col min="11528" max="11529" width="19" style="366" customWidth="1"/>
    <col min="11530" max="11530" width="10.54296875" style="366" customWidth="1"/>
    <col min="11531" max="11531" width="20" style="366" customWidth="1"/>
    <col min="11532" max="11532" width="13" style="366" customWidth="1"/>
    <col min="11533" max="11533" width="19.36328125" style="366" customWidth="1"/>
    <col min="11534" max="11775" width="8.7265625" style="366"/>
    <col min="11776" max="11776" width="18.453125" style="366" customWidth="1"/>
    <col min="11777" max="11777" width="46.36328125" style="366" customWidth="1"/>
    <col min="11778" max="11780" width="0" style="366" hidden="1" customWidth="1"/>
    <col min="11781" max="11781" width="32.453125" style="366" customWidth="1"/>
    <col min="11782" max="11782" width="11.90625" style="366" customWidth="1"/>
    <col min="11783" max="11783" width="12.90625" style="366" customWidth="1"/>
    <col min="11784" max="11785" width="19" style="366" customWidth="1"/>
    <col min="11786" max="11786" width="10.54296875" style="366" customWidth="1"/>
    <col min="11787" max="11787" width="20" style="366" customWidth="1"/>
    <col min="11788" max="11788" width="13" style="366" customWidth="1"/>
    <col min="11789" max="11789" width="19.36328125" style="366" customWidth="1"/>
    <col min="11790" max="12031" width="8.7265625" style="366"/>
    <col min="12032" max="12032" width="18.453125" style="366" customWidth="1"/>
    <col min="12033" max="12033" width="46.36328125" style="366" customWidth="1"/>
    <col min="12034" max="12036" width="0" style="366" hidden="1" customWidth="1"/>
    <col min="12037" max="12037" width="32.453125" style="366" customWidth="1"/>
    <col min="12038" max="12038" width="11.90625" style="366" customWidth="1"/>
    <col min="12039" max="12039" width="12.90625" style="366" customWidth="1"/>
    <col min="12040" max="12041" width="19" style="366" customWidth="1"/>
    <col min="12042" max="12042" width="10.54296875" style="366" customWidth="1"/>
    <col min="12043" max="12043" width="20" style="366" customWidth="1"/>
    <col min="12044" max="12044" width="13" style="366" customWidth="1"/>
    <col min="12045" max="12045" width="19.36328125" style="366" customWidth="1"/>
    <col min="12046" max="12287" width="8.7265625" style="366"/>
    <col min="12288" max="12288" width="18.453125" style="366" customWidth="1"/>
    <col min="12289" max="12289" width="46.36328125" style="366" customWidth="1"/>
    <col min="12290" max="12292" width="0" style="366" hidden="1" customWidth="1"/>
    <col min="12293" max="12293" width="32.453125" style="366" customWidth="1"/>
    <col min="12294" max="12294" width="11.90625" style="366" customWidth="1"/>
    <col min="12295" max="12295" width="12.90625" style="366" customWidth="1"/>
    <col min="12296" max="12297" width="19" style="366" customWidth="1"/>
    <col min="12298" max="12298" width="10.54296875" style="366" customWidth="1"/>
    <col min="12299" max="12299" width="20" style="366" customWidth="1"/>
    <col min="12300" max="12300" width="13" style="366" customWidth="1"/>
    <col min="12301" max="12301" width="19.36328125" style="366" customWidth="1"/>
    <col min="12302" max="12543" width="8.7265625" style="366"/>
    <col min="12544" max="12544" width="18.453125" style="366" customWidth="1"/>
    <col min="12545" max="12545" width="46.36328125" style="366" customWidth="1"/>
    <col min="12546" max="12548" width="0" style="366" hidden="1" customWidth="1"/>
    <col min="12549" max="12549" width="32.453125" style="366" customWidth="1"/>
    <col min="12550" max="12550" width="11.90625" style="366" customWidth="1"/>
    <col min="12551" max="12551" width="12.90625" style="366" customWidth="1"/>
    <col min="12552" max="12553" width="19" style="366" customWidth="1"/>
    <col min="12554" max="12554" width="10.54296875" style="366" customWidth="1"/>
    <col min="12555" max="12555" width="20" style="366" customWidth="1"/>
    <col min="12556" max="12556" width="13" style="366" customWidth="1"/>
    <col min="12557" max="12557" width="19.36328125" style="366" customWidth="1"/>
    <col min="12558" max="12799" width="8.7265625" style="366"/>
    <col min="12800" max="12800" width="18.453125" style="366" customWidth="1"/>
    <col min="12801" max="12801" width="46.36328125" style="366" customWidth="1"/>
    <col min="12802" max="12804" width="0" style="366" hidden="1" customWidth="1"/>
    <col min="12805" max="12805" width="32.453125" style="366" customWidth="1"/>
    <col min="12806" max="12806" width="11.90625" style="366" customWidth="1"/>
    <col min="12807" max="12807" width="12.90625" style="366" customWidth="1"/>
    <col min="12808" max="12809" width="19" style="366" customWidth="1"/>
    <col min="12810" max="12810" width="10.54296875" style="366" customWidth="1"/>
    <col min="12811" max="12811" width="20" style="366" customWidth="1"/>
    <col min="12812" max="12812" width="13" style="366" customWidth="1"/>
    <col min="12813" max="12813" width="19.36328125" style="366" customWidth="1"/>
    <col min="12814" max="13055" width="8.7265625" style="366"/>
    <col min="13056" max="13056" width="18.453125" style="366" customWidth="1"/>
    <col min="13057" max="13057" width="46.36328125" style="366" customWidth="1"/>
    <col min="13058" max="13060" width="0" style="366" hidden="1" customWidth="1"/>
    <col min="13061" max="13061" width="32.453125" style="366" customWidth="1"/>
    <col min="13062" max="13062" width="11.90625" style="366" customWidth="1"/>
    <col min="13063" max="13063" width="12.90625" style="366" customWidth="1"/>
    <col min="13064" max="13065" width="19" style="366" customWidth="1"/>
    <col min="13066" max="13066" width="10.54296875" style="366" customWidth="1"/>
    <col min="13067" max="13067" width="20" style="366" customWidth="1"/>
    <col min="13068" max="13068" width="13" style="366" customWidth="1"/>
    <col min="13069" max="13069" width="19.36328125" style="366" customWidth="1"/>
    <col min="13070" max="13311" width="8.7265625" style="366"/>
    <col min="13312" max="13312" width="18.453125" style="366" customWidth="1"/>
    <col min="13313" max="13313" width="46.36328125" style="366" customWidth="1"/>
    <col min="13314" max="13316" width="0" style="366" hidden="1" customWidth="1"/>
    <col min="13317" max="13317" width="32.453125" style="366" customWidth="1"/>
    <col min="13318" max="13318" width="11.90625" style="366" customWidth="1"/>
    <col min="13319" max="13319" width="12.90625" style="366" customWidth="1"/>
    <col min="13320" max="13321" width="19" style="366" customWidth="1"/>
    <col min="13322" max="13322" width="10.54296875" style="366" customWidth="1"/>
    <col min="13323" max="13323" width="20" style="366" customWidth="1"/>
    <col min="13324" max="13324" width="13" style="366" customWidth="1"/>
    <col min="13325" max="13325" width="19.36328125" style="366" customWidth="1"/>
    <col min="13326" max="13567" width="8.7265625" style="366"/>
    <col min="13568" max="13568" width="18.453125" style="366" customWidth="1"/>
    <col min="13569" max="13569" width="46.36328125" style="366" customWidth="1"/>
    <col min="13570" max="13572" width="0" style="366" hidden="1" customWidth="1"/>
    <col min="13573" max="13573" width="32.453125" style="366" customWidth="1"/>
    <col min="13574" max="13574" width="11.90625" style="366" customWidth="1"/>
    <col min="13575" max="13575" width="12.90625" style="366" customWidth="1"/>
    <col min="13576" max="13577" width="19" style="366" customWidth="1"/>
    <col min="13578" max="13578" width="10.54296875" style="366" customWidth="1"/>
    <col min="13579" max="13579" width="20" style="366" customWidth="1"/>
    <col min="13580" max="13580" width="13" style="366" customWidth="1"/>
    <col min="13581" max="13581" width="19.36328125" style="366" customWidth="1"/>
    <col min="13582" max="13823" width="8.7265625" style="366"/>
    <col min="13824" max="13824" width="18.453125" style="366" customWidth="1"/>
    <col min="13825" max="13825" width="46.36328125" style="366" customWidth="1"/>
    <col min="13826" max="13828" width="0" style="366" hidden="1" customWidth="1"/>
    <col min="13829" max="13829" width="32.453125" style="366" customWidth="1"/>
    <col min="13830" max="13830" width="11.90625" style="366" customWidth="1"/>
    <col min="13831" max="13831" width="12.90625" style="366" customWidth="1"/>
    <col min="13832" max="13833" width="19" style="366" customWidth="1"/>
    <col min="13834" max="13834" width="10.54296875" style="366" customWidth="1"/>
    <col min="13835" max="13835" width="20" style="366" customWidth="1"/>
    <col min="13836" max="13836" width="13" style="366" customWidth="1"/>
    <col min="13837" max="13837" width="19.36328125" style="366" customWidth="1"/>
    <col min="13838" max="14079" width="8.7265625" style="366"/>
    <col min="14080" max="14080" width="18.453125" style="366" customWidth="1"/>
    <col min="14081" max="14081" width="46.36328125" style="366" customWidth="1"/>
    <col min="14082" max="14084" width="0" style="366" hidden="1" customWidth="1"/>
    <col min="14085" max="14085" width="32.453125" style="366" customWidth="1"/>
    <col min="14086" max="14086" width="11.90625" style="366" customWidth="1"/>
    <col min="14087" max="14087" width="12.90625" style="366" customWidth="1"/>
    <col min="14088" max="14089" width="19" style="366" customWidth="1"/>
    <col min="14090" max="14090" width="10.54296875" style="366" customWidth="1"/>
    <col min="14091" max="14091" width="20" style="366" customWidth="1"/>
    <col min="14092" max="14092" width="13" style="366" customWidth="1"/>
    <col min="14093" max="14093" width="19.36328125" style="366" customWidth="1"/>
    <col min="14094" max="14335" width="8.7265625" style="366"/>
    <col min="14336" max="14336" width="18.453125" style="366" customWidth="1"/>
    <col min="14337" max="14337" width="46.36328125" style="366" customWidth="1"/>
    <col min="14338" max="14340" width="0" style="366" hidden="1" customWidth="1"/>
    <col min="14341" max="14341" width="32.453125" style="366" customWidth="1"/>
    <col min="14342" max="14342" width="11.90625" style="366" customWidth="1"/>
    <col min="14343" max="14343" width="12.90625" style="366" customWidth="1"/>
    <col min="14344" max="14345" width="19" style="366" customWidth="1"/>
    <col min="14346" max="14346" width="10.54296875" style="366" customWidth="1"/>
    <col min="14347" max="14347" width="20" style="366" customWidth="1"/>
    <col min="14348" max="14348" width="13" style="366" customWidth="1"/>
    <col min="14349" max="14349" width="19.36328125" style="366" customWidth="1"/>
    <col min="14350" max="14591" width="8.7265625" style="366"/>
    <col min="14592" max="14592" width="18.453125" style="366" customWidth="1"/>
    <col min="14593" max="14593" width="46.36328125" style="366" customWidth="1"/>
    <col min="14594" max="14596" width="0" style="366" hidden="1" customWidth="1"/>
    <col min="14597" max="14597" width="32.453125" style="366" customWidth="1"/>
    <col min="14598" max="14598" width="11.90625" style="366" customWidth="1"/>
    <col min="14599" max="14599" width="12.90625" style="366" customWidth="1"/>
    <col min="14600" max="14601" width="19" style="366" customWidth="1"/>
    <col min="14602" max="14602" width="10.54296875" style="366" customWidth="1"/>
    <col min="14603" max="14603" width="20" style="366" customWidth="1"/>
    <col min="14604" max="14604" width="13" style="366" customWidth="1"/>
    <col min="14605" max="14605" width="19.36328125" style="366" customWidth="1"/>
    <col min="14606" max="14847" width="8.7265625" style="366"/>
    <col min="14848" max="14848" width="18.453125" style="366" customWidth="1"/>
    <col min="14849" max="14849" width="46.36328125" style="366" customWidth="1"/>
    <col min="14850" max="14852" width="0" style="366" hidden="1" customWidth="1"/>
    <col min="14853" max="14853" width="32.453125" style="366" customWidth="1"/>
    <col min="14854" max="14854" width="11.90625" style="366" customWidth="1"/>
    <col min="14855" max="14855" width="12.90625" style="366" customWidth="1"/>
    <col min="14856" max="14857" width="19" style="366" customWidth="1"/>
    <col min="14858" max="14858" width="10.54296875" style="366" customWidth="1"/>
    <col min="14859" max="14859" width="20" style="366" customWidth="1"/>
    <col min="14860" max="14860" width="13" style="366" customWidth="1"/>
    <col min="14861" max="14861" width="19.36328125" style="366" customWidth="1"/>
    <col min="14862" max="15103" width="8.7265625" style="366"/>
    <col min="15104" max="15104" width="18.453125" style="366" customWidth="1"/>
    <col min="15105" max="15105" width="46.36328125" style="366" customWidth="1"/>
    <col min="15106" max="15108" width="0" style="366" hidden="1" customWidth="1"/>
    <col min="15109" max="15109" width="32.453125" style="366" customWidth="1"/>
    <col min="15110" max="15110" width="11.90625" style="366" customWidth="1"/>
    <col min="15111" max="15111" width="12.90625" style="366" customWidth="1"/>
    <col min="15112" max="15113" width="19" style="366" customWidth="1"/>
    <col min="15114" max="15114" width="10.54296875" style="366" customWidth="1"/>
    <col min="15115" max="15115" width="20" style="366" customWidth="1"/>
    <col min="15116" max="15116" width="13" style="366" customWidth="1"/>
    <col min="15117" max="15117" width="19.36328125" style="366" customWidth="1"/>
    <col min="15118" max="15359" width="8.7265625" style="366"/>
    <col min="15360" max="15360" width="18.453125" style="366" customWidth="1"/>
    <col min="15361" max="15361" width="46.36328125" style="366" customWidth="1"/>
    <col min="15362" max="15364" width="0" style="366" hidden="1" customWidth="1"/>
    <col min="15365" max="15365" width="32.453125" style="366" customWidth="1"/>
    <col min="15366" max="15366" width="11.90625" style="366" customWidth="1"/>
    <col min="15367" max="15367" width="12.90625" style="366" customWidth="1"/>
    <col min="15368" max="15369" width="19" style="366" customWidth="1"/>
    <col min="15370" max="15370" width="10.54296875" style="366" customWidth="1"/>
    <col min="15371" max="15371" width="20" style="366" customWidth="1"/>
    <col min="15372" max="15372" width="13" style="366" customWidth="1"/>
    <col min="15373" max="15373" width="19.36328125" style="366" customWidth="1"/>
    <col min="15374" max="15615" width="8.7265625" style="366"/>
    <col min="15616" max="15616" width="18.453125" style="366" customWidth="1"/>
    <col min="15617" max="15617" width="46.36328125" style="366" customWidth="1"/>
    <col min="15618" max="15620" width="0" style="366" hidden="1" customWidth="1"/>
    <col min="15621" max="15621" width="32.453125" style="366" customWidth="1"/>
    <col min="15622" max="15622" width="11.90625" style="366" customWidth="1"/>
    <col min="15623" max="15623" width="12.90625" style="366" customWidth="1"/>
    <col min="15624" max="15625" width="19" style="366" customWidth="1"/>
    <col min="15626" max="15626" width="10.54296875" style="366" customWidth="1"/>
    <col min="15627" max="15627" width="20" style="366" customWidth="1"/>
    <col min="15628" max="15628" width="13" style="366" customWidth="1"/>
    <col min="15629" max="15629" width="19.36328125" style="366" customWidth="1"/>
    <col min="15630" max="15871" width="8.7265625" style="366"/>
    <col min="15872" max="15872" width="18.453125" style="366" customWidth="1"/>
    <col min="15873" max="15873" width="46.36328125" style="366" customWidth="1"/>
    <col min="15874" max="15876" width="0" style="366" hidden="1" customWidth="1"/>
    <col min="15877" max="15877" width="32.453125" style="366" customWidth="1"/>
    <col min="15878" max="15878" width="11.90625" style="366" customWidth="1"/>
    <col min="15879" max="15879" width="12.90625" style="366" customWidth="1"/>
    <col min="15880" max="15881" width="19" style="366" customWidth="1"/>
    <col min="15882" max="15882" width="10.54296875" style="366" customWidth="1"/>
    <col min="15883" max="15883" width="20" style="366" customWidth="1"/>
    <col min="15884" max="15884" width="13" style="366" customWidth="1"/>
    <col min="15885" max="15885" width="19.36328125" style="366" customWidth="1"/>
    <col min="15886" max="16127" width="8.7265625" style="366"/>
    <col min="16128" max="16128" width="18.453125" style="366" customWidth="1"/>
    <col min="16129" max="16129" width="46.36328125" style="366" customWidth="1"/>
    <col min="16130" max="16132" width="0" style="366" hidden="1" customWidth="1"/>
    <col min="16133" max="16133" width="32.453125" style="366" customWidth="1"/>
    <col min="16134" max="16134" width="11.90625" style="366" customWidth="1"/>
    <col min="16135" max="16135" width="12.90625" style="366" customWidth="1"/>
    <col min="16136" max="16137" width="19" style="366" customWidth="1"/>
    <col min="16138" max="16138" width="10.54296875" style="366" customWidth="1"/>
    <col min="16139" max="16139" width="20" style="366" customWidth="1"/>
    <col min="16140" max="16140" width="13" style="366" customWidth="1"/>
    <col min="16141" max="16141" width="19.36328125" style="366" customWidth="1"/>
    <col min="16142" max="16384" width="8.7265625" style="366"/>
  </cols>
  <sheetData>
    <row r="1" spans="1:13" ht="15.5" x14ac:dyDescent="0.35">
      <c r="A1" s="1054" t="s">
        <v>491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</row>
    <row r="2" spans="1:13" ht="14" x14ac:dyDescent="0.3">
      <c r="A2" s="1055" t="s">
        <v>492</v>
      </c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</row>
    <row r="3" spans="1:13" ht="14" x14ac:dyDescent="0.25">
      <c r="A3" s="1056" t="s">
        <v>493</v>
      </c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</row>
    <row r="4" spans="1:13" ht="14" x14ac:dyDescent="0.25">
      <c r="A4" s="1056" t="s">
        <v>6</v>
      </c>
      <c r="B4" s="1056"/>
      <c r="C4" s="1056"/>
      <c r="D4" s="1056"/>
      <c r="E4" s="1056"/>
      <c r="F4" s="1056"/>
      <c r="G4" s="1056"/>
      <c r="H4" s="1056"/>
      <c r="I4" s="1056"/>
      <c r="J4" s="1056"/>
      <c r="K4" s="1056"/>
      <c r="L4" s="1056"/>
      <c r="M4" s="1056"/>
    </row>
    <row r="5" spans="1:13" ht="14" x14ac:dyDescent="0.25">
      <c r="A5" s="367"/>
      <c r="B5" s="367"/>
      <c r="C5" s="367"/>
      <c r="D5" s="367"/>
      <c r="E5" s="367"/>
      <c r="F5" s="368"/>
      <c r="G5" s="367"/>
      <c r="H5" s="367"/>
      <c r="I5" s="369"/>
      <c r="J5" s="367"/>
      <c r="K5" s="367"/>
      <c r="L5" s="367"/>
      <c r="M5" s="369"/>
    </row>
    <row r="6" spans="1:13" ht="14" x14ac:dyDescent="0.25">
      <c r="A6" s="367"/>
      <c r="B6" s="370" t="s">
        <v>494</v>
      </c>
      <c r="C6" s="367"/>
      <c r="D6" s="367"/>
      <c r="E6" s="367"/>
      <c r="F6" s="369">
        <f>SUM(C21:C63)</f>
        <v>5</v>
      </c>
      <c r="G6" s="367"/>
      <c r="H6" s="371"/>
      <c r="I6" s="369"/>
      <c r="J6" s="367"/>
      <c r="K6" s="367"/>
      <c r="L6" s="367"/>
      <c r="M6" s="369"/>
    </row>
    <row r="7" spans="1:13" ht="14" x14ac:dyDescent="0.25">
      <c r="A7" s="367"/>
      <c r="B7" s="370" t="s">
        <v>495</v>
      </c>
      <c r="C7" s="367"/>
      <c r="D7" s="367"/>
      <c r="E7" s="367"/>
      <c r="F7" s="369">
        <f>SUM(D19:D63)</f>
        <v>11</v>
      </c>
      <c r="G7" s="367"/>
      <c r="H7" s="371"/>
      <c r="I7" s="369"/>
      <c r="J7" s="367"/>
      <c r="K7" s="367"/>
      <c r="L7" s="367"/>
      <c r="M7" s="372"/>
    </row>
    <row r="8" spans="1:13" ht="14" x14ac:dyDescent="0.25">
      <c r="A8" s="367"/>
      <c r="B8" s="370" t="s">
        <v>496</v>
      </c>
      <c r="C8" s="367"/>
      <c r="D8" s="367"/>
      <c r="E8" s="367"/>
      <c r="F8" s="369">
        <f>SUM(E19:E63)</f>
        <v>23</v>
      </c>
      <c r="G8" s="367"/>
      <c r="H8" s="371"/>
      <c r="I8" s="369"/>
      <c r="J8" s="367"/>
      <c r="K8" s="367"/>
      <c r="L8" s="367"/>
      <c r="M8" s="372"/>
    </row>
    <row r="9" spans="1:13" ht="14" x14ac:dyDescent="0.25">
      <c r="A9" s="367"/>
      <c r="B9" s="370" t="s">
        <v>497</v>
      </c>
      <c r="C9" s="367"/>
      <c r="D9" s="367"/>
      <c r="E9" s="367"/>
      <c r="F9" s="373">
        <f>I18</f>
        <v>3735517339</v>
      </c>
      <c r="G9" s="367"/>
      <c r="H9" s="374"/>
      <c r="I9" s="375"/>
      <c r="J9" s="367"/>
      <c r="K9" s="376"/>
      <c r="L9" s="367"/>
      <c r="M9" s="372"/>
    </row>
    <row r="10" spans="1:13" ht="14" x14ac:dyDescent="0.25">
      <c r="A10" s="367"/>
      <c r="B10" s="370" t="s">
        <v>498</v>
      </c>
      <c r="C10" s="367"/>
      <c r="D10" s="367"/>
      <c r="E10" s="367"/>
      <c r="F10" s="373"/>
      <c r="G10" s="367"/>
      <c r="H10" s="371"/>
      <c r="I10" s="377">
        <v>3735517439</v>
      </c>
      <c r="J10" s="367"/>
      <c r="K10" s="376"/>
      <c r="L10" s="367"/>
      <c r="M10" s="372"/>
    </row>
    <row r="11" spans="1:13" ht="14" x14ac:dyDescent="0.25">
      <c r="A11" s="367"/>
      <c r="B11" s="370" t="s">
        <v>499</v>
      </c>
      <c r="C11" s="367"/>
      <c r="D11" s="367"/>
      <c r="E11" s="367"/>
      <c r="F11" s="378"/>
      <c r="G11" s="367"/>
      <c r="H11" s="371"/>
      <c r="I11" s="956">
        <f>I10-F9</f>
        <v>100</v>
      </c>
      <c r="J11" s="367"/>
      <c r="K11" s="380"/>
      <c r="L11" s="958">
        <f>I11/350</f>
        <v>0.2857142857142857</v>
      </c>
      <c r="M11" s="372"/>
    </row>
    <row r="12" spans="1:13" ht="14" x14ac:dyDescent="0.25">
      <c r="A12" s="367"/>
      <c r="B12" s="370" t="s">
        <v>500</v>
      </c>
      <c r="C12" s="367"/>
      <c r="D12" s="367"/>
      <c r="E12" s="367"/>
      <c r="F12" s="369"/>
      <c r="G12" s="367"/>
      <c r="H12" s="371"/>
      <c r="I12" s="379"/>
      <c r="J12" s="367"/>
      <c r="K12" s="376"/>
      <c r="L12" s="367"/>
      <c r="M12" s="372"/>
    </row>
    <row r="13" spans="1:13" ht="14" x14ac:dyDescent="0.25">
      <c r="A13" s="367"/>
      <c r="B13" s="370" t="s">
        <v>501</v>
      </c>
      <c r="C13" s="367"/>
      <c r="D13" s="367"/>
      <c r="E13" s="367"/>
      <c r="F13" s="369"/>
      <c r="G13" s="367"/>
      <c r="H13" s="371"/>
      <c r="I13" s="369"/>
      <c r="J13" s="367"/>
      <c r="K13" s="381"/>
      <c r="L13" s="367"/>
      <c r="M13" s="372"/>
    </row>
    <row r="14" spans="1:13" ht="14.5" thickBot="1" x14ac:dyDescent="0.3">
      <c r="A14" s="382"/>
      <c r="B14" s="383"/>
      <c r="C14" s="382"/>
      <c r="D14" s="382"/>
      <c r="E14" s="382"/>
      <c r="F14" s="383"/>
      <c r="G14" s="382"/>
      <c r="H14" s="382"/>
      <c r="I14" s="384"/>
      <c r="J14" s="385"/>
      <c r="K14" s="386"/>
      <c r="L14" s="385"/>
      <c r="M14" s="384"/>
    </row>
    <row r="15" spans="1:13" ht="13" thickTop="1" x14ac:dyDescent="0.25">
      <c r="A15" s="1057" t="s">
        <v>502</v>
      </c>
      <c r="B15" s="1059" t="s">
        <v>503</v>
      </c>
      <c r="C15" s="1059" t="s">
        <v>504</v>
      </c>
      <c r="D15" s="1059" t="s">
        <v>505</v>
      </c>
      <c r="E15" s="1061" t="s">
        <v>506</v>
      </c>
      <c r="F15" s="1059" t="s">
        <v>507</v>
      </c>
      <c r="G15" s="1059" t="s">
        <v>1196</v>
      </c>
      <c r="H15" s="1059"/>
      <c r="I15" s="1059"/>
      <c r="J15" s="1059"/>
      <c r="K15" s="1059" t="s">
        <v>508</v>
      </c>
      <c r="L15" s="1059" t="s">
        <v>1159</v>
      </c>
      <c r="M15" s="1064"/>
    </row>
    <row r="16" spans="1:13" x14ac:dyDescent="0.25">
      <c r="A16" s="1058"/>
      <c r="B16" s="1060"/>
      <c r="C16" s="1060"/>
      <c r="D16" s="1060"/>
      <c r="E16" s="1062"/>
      <c r="F16" s="1060"/>
      <c r="G16" s="1060"/>
      <c r="H16" s="1060"/>
      <c r="I16" s="1060"/>
      <c r="J16" s="1060"/>
      <c r="K16" s="1060"/>
      <c r="L16" s="1060"/>
      <c r="M16" s="1065"/>
    </row>
    <row r="17" spans="1:13" ht="42" x14ac:dyDescent="0.25">
      <c r="A17" s="1058"/>
      <c r="B17" s="1060"/>
      <c r="C17" s="1060"/>
      <c r="D17" s="1060"/>
      <c r="E17" s="1063"/>
      <c r="F17" s="1060"/>
      <c r="G17" s="387" t="s">
        <v>463</v>
      </c>
      <c r="H17" s="387" t="s">
        <v>509</v>
      </c>
      <c r="I17" s="388" t="s">
        <v>510</v>
      </c>
      <c r="J17" s="387" t="s">
        <v>462</v>
      </c>
      <c r="K17" s="1060"/>
      <c r="L17" s="387" t="s">
        <v>509</v>
      </c>
      <c r="M17" s="389" t="s">
        <v>510</v>
      </c>
    </row>
    <row r="18" spans="1:13" ht="23.4" customHeight="1" x14ac:dyDescent="0.25">
      <c r="A18" s="390"/>
      <c r="B18" s="1066" t="s">
        <v>511</v>
      </c>
      <c r="C18" s="1066"/>
      <c r="D18" s="1066"/>
      <c r="E18" s="1066"/>
      <c r="F18" s="1066"/>
      <c r="G18" s="391"/>
      <c r="H18" s="391"/>
      <c r="I18" s="392">
        <f>I19</f>
        <v>3735517339</v>
      </c>
      <c r="J18" s="393"/>
      <c r="K18" s="393"/>
      <c r="L18" s="393"/>
      <c r="M18" s="394">
        <f>M19</f>
        <v>0</v>
      </c>
    </row>
    <row r="19" spans="1:13" ht="49.25" customHeight="1" x14ac:dyDescent="0.25">
      <c r="A19" s="395">
        <v>2</v>
      </c>
      <c r="B19" s="396" t="s">
        <v>512</v>
      </c>
      <c r="C19" s="397"/>
      <c r="D19" s="397"/>
      <c r="E19" s="397"/>
      <c r="F19" s="398"/>
      <c r="G19" s="397"/>
      <c r="H19" s="399"/>
      <c r="I19" s="411">
        <f>I20</f>
        <v>3735517339</v>
      </c>
      <c r="J19" s="399"/>
      <c r="K19" s="399"/>
      <c r="L19" s="399"/>
      <c r="M19" s="400"/>
    </row>
    <row r="20" spans="1:13" ht="49.25" customHeight="1" x14ac:dyDescent="0.25">
      <c r="A20" s="401">
        <v>2.12</v>
      </c>
      <c r="B20" s="396" t="s">
        <v>513</v>
      </c>
      <c r="C20" s="397"/>
      <c r="D20" s="397"/>
      <c r="E20" s="397"/>
      <c r="F20" s="398"/>
      <c r="G20" s="397"/>
      <c r="H20" s="399"/>
      <c r="I20" s="411">
        <f>I21+I45+I50+I53+I61</f>
        <v>3735517339</v>
      </c>
      <c r="J20" s="399"/>
      <c r="K20" s="399"/>
      <c r="L20" s="399"/>
      <c r="M20" s="400"/>
    </row>
    <row r="21" spans="1:13" ht="47.4" customHeight="1" x14ac:dyDescent="0.25">
      <c r="A21" s="401" t="s">
        <v>514</v>
      </c>
      <c r="B21" s="396" t="s">
        <v>515</v>
      </c>
      <c r="C21" s="397">
        <v>1</v>
      </c>
      <c r="D21" s="397"/>
      <c r="E21" s="397"/>
      <c r="F21" s="396" t="s">
        <v>33</v>
      </c>
      <c r="G21" s="397"/>
      <c r="H21" s="399"/>
      <c r="I21" s="411">
        <f>I22+I24+I29+I35+I37+I40</f>
        <v>3175545089</v>
      </c>
      <c r="J21" s="399"/>
      <c r="K21" s="399"/>
      <c r="L21" s="399"/>
      <c r="M21" s="400"/>
    </row>
    <row r="22" spans="1:13" ht="75" customHeight="1" x14ac:dyDescent="0.25">
      <c r="A22" s="401" t="s">
        <v>516</v>
      </c>
      <c r="B22" s="396" t="s">
        <v>517</v>
      </c>
      <c r="C22" s="397"/>
      <c r="D22" s="397">
        <v>1</v>
      </c>
      <c r="E22" s="397"/>
      <c r="F22" s="396" t="s">
        <v>518</v>
      </c>
      <c r="G22" s="403" t="s">
        <v>519</v>
      </c>
      <c r="H22" s="402">
        <v>1</v>
      </c>
      <c r="I22" s="411">
        <f>I23</f>
        <v>377500</v>
      </c>
      <c r="J22" s="404"/>
      <c r="K22" s="405"/>
      <c r="L22" s="402"/>
      <c r="M22" s="400"/>
    </row>
    <row r="23" spans="1:13" ht="32.4" customHeight="1" x14ac:dyDescent="0.25">
      <c r="A23" s="395" t="s">
        <v>520</v>
      </c>
      <c r="B23" s="398" t="s">
        <v>521</v>
      </c>
      <c r="C23" s="397"/>
      <c r="D23" s="397"/>
      <c r="E23" s="397">
        <v>1</v>
      </c>
      <c r="F23" s="406" t="s">
        <v>522</v>
      </c>
      <c r="G23" s="407" t="s">
        <v>519</v>
      </c>
      <c r="H23" s="397" t="s">
        <v>471</v>
      </c>
      <c r="I23" s="412">
        <f>'Perencanaan Penganggaran dan Ev'!R45</f>
        <v>377500</v>
      </c>
      <c r="J23" s="404" t="s">
        <v>523</v>
      </c>
      <c r="K23" s="405"/>
      <c r="L23" s="397"/>
      <c r="M23" s="408"/>
    </row>
    <row r="24" spans="1:13" ht="33.65" customHeight="1" x14ac:dyDescent="0.25">
      <c r="A24" s="401" t="s">
        <v>524</v>
      </c>
      <c r="B24" s="396" t="s">
        <v>525</v>
      </c>
      <c r="C24" s="397"/>
      <c r="D24" s="397">
        <v>1</v>
      </c>
      <c r="E24" s="397"/>
      <c r="F24" s="409" t="s">
        <v>526</v>
      </c>
      <c r="G24" s="410" t="s">
        <v>519</v>
      </c>
      <c r="H24" s="402">
        <v>1</v>
      </c>
      <c r="I24" s="411">
        <f>SUM(I25:I28)</f>
        <v>2634415855</v>
      </c>
      <c r="J24" s="404"/>
      <c r="K24" s="405"/>
      <c r="L24" s="402"/>
      <c r="M24" s="400"/>
    </row>
    <row r="25" spans="1:13" ht="33" customHeight="1" x14ac:dyDescent="0.25">
      <c r="A25" s="395" t="s">
        <v>527</v>
      </c>
      <c r="B25" s="398" t="s">
        <v>528</v>
      </c>
      <c r="C25" s="397"/>
      <c r="D25" s="397"/>
      <c r="E25" s="397">
        <v>1</v>
      </c>
      <c r="F25" s="406" t="s">
        <v>529</v>
      </c>
      <c r="G25" s="407" t="s">
        <v>519</v>
      </c>
      <c r="H25" s="397" t="s">
        <v>530</v>
      </c>
      <c r="I25" s="412">
        <f>'Admii Keuangan Perangkat Daerah'!R39</f>
        <v>2633283355</v>
      </c>
      <c r="J25" s="404" t="s">
        <v>523</v>
      </c>
      <c r="K25" s="405"/>
      <c r="L25" s="397"/>
      <c r="M25" s="408"/>
    </row>
    <row r="26" spans="1:13" ht="38.4" customHeight="1" x14ac:dyDescent="0.25">
      <c r="A26" s="395" t="s">
        <v>531</v>
      </c>
      <c r="B26" s="398" t="s">
        <v>532</v>
      </c>
      <c r="C26" s="397"/>
      <c r="D26" s="397"/>
      <c r="E26" s="397">
        <v>1</v>
      </c>
      <c r="F26" s="406" t="s">
        <v>533</v>
      </c>
      <c r="G26" s="407" t="s">
        <v>519</v>
      </c>
      <c r="H26" s="397" t="s">
        <v>471</v>
      </c>
      <c r="I26" s="412">
        <f>'Admii Keuangan Perangkat Daerah'!R105</f>
        <v>377500</v>
      </c>
      <c r="J26" s="404" t="s">
        <v>523</v>
      </c>
      <c r="K26" s="405"/>
      <c r="L26" s="397"/>
      <c r="M26" s="408"/>
    </row>
    <row r="27" spans="1:13" ht="50" customHeight="1" x14ac:dyDescent="0.25">
      <c r="A27" s="395" t="s">
        <v>534</v>
      </c>
      <c r="B27" s="398" t="s">
        <v>535</v>
      </c>
      <c r="C27" s="397"/>
      <c r="D27" s="397"/>
      <c r="E27" s="397">
        <v>1</v>
      </c>
      <c r="F27" s="406" t="s">
        <v>536</v>
      </c>
      <c r="G27" s="407" t="s">
        <v>519</v>
      </c>
      <c r="H27" s="397" t="s">
        <v>471</v>
      </c>
      <c r="I27" s="412">
        <f>'Admii Keuangan Perangkat Daerah'!R124</f>
        <v>377500</v>
      </c>
      <c r="J27" s="404" t="s">
        <v>523</v>
      </c>
      <c r="K27" s="405"/>
      <c r="L27" s="397"/>
      <c r="M27" s="408"/>
    </row>
    <row r="28" spans="1:13" ht="37.25" customHeight="1" x14ac:dyDescent="0.25">
      <c r="A28" s="395" t="s">
        <v>537</v>
      </c>
      <c r="B28" s="398" t="s">
        <v>538</v>
      </c>
      <c r="C28" s="397"/>
      <c r="D28" s="397"/>
      <c r="E28" s="397">
        <v>1</v>
      </c>
      <c r="F28" s="406" t="s">
        <v>539</v>
      </c>
      <c r="G28" s="407" t="s">
        <v>519</v>
      </c>
      <c r="H28" s="397" t="s">
        <v>471</v>
      </c>
      <c r="I28" s="412">
        <f>'Admii Keuangan Perangkat Daerah'!R143</f>
        <v>377500</v>
      </c>
      <c r="J28" s="404" t="s">
        <v>523</v>
      </c>
      <c r="K28" s="405"/>
      <c r="L28" s="397"/>
      <c r="M28" s="408"/>
    </row>
    <row r="29" spans="1:13" ht="47" customHeight="1" x14ac:dyDescent="0.25">
      <c r="A29" s="401" t="s">
        <v>540</v>
      </c>
      <c r="B29" s="396" t="s">
        <v>541</v>
      </c>
      <c r="C29" s="397"/>
      <c r="D29" s="397">
        <v>1</v>
      </c>
      <c r="E29" s="397"/>
      <c r="F29" s="409" t="s">
        <v>542</v>
      </c>
      <c r="G29" s="410" t="s">
        <v>519</v>
      </c>
      <c r="H29" s="402">
        <v>0.9</v>
      </c>
      <c r="I29" s="411">
        <f>SUM(I30:I33)</f>
        <v>145489750</v>
      </c>
      <c r="J29" s="404"/>
      <c r="K29" s="405"/>
      <c r="L29" s="402"/>
      <c r="M29" s="400"/>
    </row>
    <row r="30" spans="1:13" ht="32.4" customHeight="1" x14ac:dyDescent="0.25">
      <c r="A30" s="395" t="s">
        <v>543</v>
      </c>
      <c r="B30" s="398" t="s">
        <v>544</v>
      </c>
      <c r="C30" s="397"/>
      <c r="D30" s="397"/>
      <c r="E30" s="397">
        <v>1</v>
      </c>
      <c r="F30" s="406" t="s">
        <v>545</v>
      </c>
      <c r="G30" s="407" t="s">
        <v>519</v>
      </c>
      <c r="H30" s="397" t="s">
        <v>476</v>
      </c>
      <c r="I30" s="412">
        <f>'Admii Umum Perangkat Dae'!R39</f>
        <v>3023250</v>
      </c>
      <c r="J30" s="404" t="s">
        <v>523</v>
      </c>
      <c r="K30" s="405"/>
      <c r="L30" s="397"/>
      <c r="M30" s="408"/>
    </row>
    <row r="31" spans="1:13" ht="44.4" customHeight="1" x14ac:dyDescent="0.25">
      <c r="A31" s="395" t="s">
        <v>546</v>
      </c>
      <c r="B31" s="398" t="s">
        <v>547</v>
      </c>
      <c r="C31" s="397"/>
      <c r="D31" s="397"/>
      <c r="E31" s="397">
        <v>1</v>
      </c>
      <c r="F31" s="406" t="s">
        <v>548</v>
      </c>
      <c r="G31" s="407" t="s">
        <v>519</v>
      </c>
      <c r="H31" s="397" t="s">
        <v>478</v>
      </c>
      <c r="I31" s="412">
        <f>'Admii Umum Perangkat Dae'!R81</f>
        <v>17442700</v>
      </c>
      <c r="J31" s="404" t="s">
        <v>523</v>
      </c>
      <c r="K31" s="405"/>
      <c r="L31" s="397"/>
      <c r="M31" s="408"/>
    </row>
    <row r="32" spans="1:13" ht="46.25" customHeight="1" x14ac:dyDescent="0.25">
      <c r="A32" s="395" t="s">
        <v>549</v>
      </c>
      <c r="B32" s="398" t="s">
        <v>550</v>
      </c>
      <c r="C32" s="397"/>
      <c r="D32" s="397"/>
      <c r="E32" s="397">
        <v>1</v>
      </c>
      <c r="F32" s="406" t="s">
        <v>551</v>
      </c>
      <c r="G32" s="407" t="s">
        <v>519</v>
      </c>
      <c r="H32" s="397" t="s">
        <v>179</v>
      </c>
      <c r="I32" s="412">
        <f>'Admii Umum Perangkat Dae'!R186</f>
        <v>25030500</v>
      </c>
      <c r="J32" s="404" t="s">
        <v>523</v>
      </c>
      <c r="K32" s="405"/>
      <c r="L32" s="397"/>
      <c r="M32" s="408"/>
    </row>
    <row r="33" spans="1:13" ht="31.25" customHeight="1" x14ac:dyDescent="0.25">
      <c r="A33" s="395" t="s">
        <v>552</v>
      </c>
      <c r="B33" s="398" t="s">
        <v>553</v>
      </c>
      <c r="C33" s="397"/>
      <c r="D33" s="397"/>
      <c r="E33" s="397">
        <v>1</v>
      </c>
      <c r="F33" s="406" t="s">
        <v>554</v>
      </c>
      <c r="G33" s="407" t="s">
        <v>519</v>
      </c>
      <c r="H33" s="397" t="s">
        <v>272</v>
      </c>
      <c r="I33" s="412">
        <f>'Admii Umum Perangkat Dae'!R215</f>
        <v>99993300</v>
      </c>
      <c r="J33" s="404" t="s">
        <v>523</v>
      </c>
      <c r="K33" s="405"/>
      <c r="L33" s="397"/>
      <c r="M33" s="954"/>
    </row>
    <row r="34" spans="1:13" ht="45" customHeight="1" x14ac:dyDescent="0.25">
      <c r="A34" s="395"/>
      <c r="B34" s="398"/>
      <c r="C34" s="397"/>
      <c r="D34" s="397"/>
      <c r="E34" s="397"/>
      <c r="F34" s="406" t="s">
        <v>555</v>
      </c>
      <c r="G34" s="407" t="s">
        <v>519</v>
      </c>
      <c r="H34" s="397" t="s">
        <v>274</v>
      </c>
      <c r="I34" s="412"/>
      <c r="J34" s="404"/>
      <c r="K34" s="405"/>
      <c r="L34" s="397"/>
      <c r="M34" s="408"/>
    </row>
    <row r="35" spans="1:13" ht="50" customHeight="1" x14ac:dyDescent="0.25">
      <c r="A35" s="401" t="s">
        <v>556</v>
      </c>
      <c r="B35" s="396" t="s">
        <v>557</v>
      </c>
      <c r="C35" s="397"/>
      <c r="D35" s="397">
        <v>1</v>
      </c>
      <c r="E35" s="397"/>
      <c r="F35" s="409" t="s">
        <v>558</v>
      </c>
      <c r="G35" s="410" t="s">
        <v>519</v>
      </c>
      <c r="H35" s="402">
        <v>1</v>
      </c>
      <c r="I35" s="411">
        <f>I36</f>
        <v>37140000</v>
      </c>
      <c r="J35" s="404"/>
      <c r="K35" s="405"/>
      <c r="L35" s="402"/>
      <c r="M35" s="400"/>
    </row>
    <row r="36" spans="1:13" ht="50.5" customHeight="1" x14ac:dyDescent="0.25">
      <c r="A36" s="395" t="s">
        <v>559</v>
      </c>
      <c r="B36" s="398" t="s">
        <v>560</v>
      </c>
      <c r="C36" s="397"/>
      <c r="D36" s="397"/>
      <c r="E36" s="397">
        <v>1</v>
      </c>
      <c r="F36" s="406" t="s">
        <v>852</v>
      </c>
      <c r="G36" s="407" t="s">
        <v>519</v>
      </c>
      <c r="H36" s="397" t="s">
        <v>401</v>
      </c>
      <c r="I36" s="412">
        <f>'Pengadaan Brng Milk Daerah '!R73</f>
        <v>37140000</v>
      </c>
      <c r="J36" s="404" t="s">
        <v>523</v>
      </c>
      <c r="K36" s="413" t="s">
        <v>1165</v>
      </c>
      <c r="L36" s="397"/>
      <c r="M36" s="408"/>
    </row>
    <row r="37" spans="1:13" ht="42" x14ac:dyDescent="0.25">
      <c r="A37" s="401" t="s">
        <v>561</v>
      </c>
      <c r="B37" s="396" t="s">
        <v>562</v>
      </c>
      <c r="C37" s="397"/>
      <c r="D37" s="397">
        <v>1</v>
      </c>
      <c r="E37" s="397"/>
      <c r="F37" s="409" t="s">
        <v>563</v>
      </c>
      <c r="G37" s="410" t="s">
        <v>519</v>
      </c>
      <c r="H37" s="402">
        <v>1</v>
      </c>
      <c r="I37" s="411">
        <f>SUM(I38:I39)</f>
        <v>190651984</v>
      </c>
      <c r="J37" s="404"/>
      <c r="K37" s="405"/>
      <c r="L37" s="402"/>
      <c r="M37" s="400"/>
    </row>
    <row r="38" spans="1:13" ht="35.25" customHeight="1" x14ac:dyDescent="0.25">
      <c r="A38" s="395" t="s">
        <v>564</v>
      </c>
      <c r="B38" s="398" t="s">
        <v>565</v>
      </c>
      <c r="C38" s="397"/>
      <c r="D38" s="397"/>
      <c r="E38" s="397">
        <v>1</v>
      </c>
      <c r="F38" s="406" t="s">
        <v>566</v>
      </c>
      <c r="G38" s="407" t="s">
        <v>519</v>
      </c>
      <c r="H38" s="397" t="s">
        <v>378</v>
      </c>
      <c r="I38" s="412">
        <f>'[1]Keg. Penyediaan Jasa Pennjang  '!U55</f>
        <v>26018384</v>
      </c>
      <c r="J38" s="404" t="s">
        <v>523</v>
      </c>
      <c r="K38" s="405"/>
      <c r="L38" s="397"/>
      <c r="M38" s="408"/>
    </row>
    <row r="39" spans="1:13" ht="35.4" customHeight="1" x14ac:dyDescent="0.25">
      <c r="A39" s="395" t="s">
        <v>567</v>
      </c>
      <c r="B39" s="398" t="s">
        <v>568</v>
      </c>
      <c r="C39" s="397"/>
      <c r="D39" s="397"/>
      <c r="E39" s="397">
        <v>1</v>
      </c>
      <c r="F39" s="406" t="s">
        <v>569</v>
      </c>
      <c r="G39" s="407" t="s">
        <v>519</v>
      </c>
      <c r="H39" s="397" t="s">
        <v>570</v>
      </c>
      <c r="I39" s="412">
        <f>'[1]Keg. Penyediaan Jasa Pennjang  '!U93</f>
        <v>164633600</v>
      </c>
      <c r="J39" s="404" t="s">
        <v>523</v>
      </c>
      <c r="K39" s="405"/>
      <c r="L39" s="397"/>
      <c r="M39" s="408"/>
    </row>
    <row r="40" spans="1:13" ht="42" x14ac:dyDescent="0.25">
      <c r="A40" s="401" t="s">
        <v>571</v>
      </c>
      <c r="B40" s="396" t="s">
        <v>572</v>
      </c>
      <c r="C40" s="397"/>
      <c r="D40" s="397">
        <v>1</v>
      </c>
      <c r="E40" s="397"/>
      <c r="F40" s="409" t="s">
        <v>573</v>
      </c>
      <c r="G40" s="410" t="s">
        <v>519</v>
      </c>
      <c r="H40" s="402">
        <v>1</v>
      </c>
      <c r="I40" s="411">
        <f>SUM(I41:I44)</f>
        <v>167470000</v>
      </c>
      <c r="J40" s="404"/>
      <c r="K40" s="405"/>
      <c r="L40" s="402"/>
      <c r="M40" s="400"/>
    </row>
    <row r="41" spans="1:13" ht="50" customHeight="1" x14ac:dyDescent="0.25">
      <c r="A41" s="395" t="s">
        <v>574</v>
      </c>
      <c r="B41" s="398" t="s">
        <v>575</v>
      </c>
      <c r="C41" s="397"/>
      <c r="D41" s="397"/>
      <c r="E41" s="397">
        <v>1</v>
      </c>
      <c r="F41" s="406" t="s">
        <v>576</v>
      </c>
      <c r="G41" s="407" t="s">
        <v>519</v>
      </c>
      <c r="H41" s="397" t="s">
        <v>577</v>
      </c>
      <c r="I41" s="412">
        <f>'Pemeliharaan Brg Milik Daerah'!Q67</f>
        <v>114120000</v>
      </c>
      <c r="J41" s="404" t="s">
        <v>523</v>
      </c>
      <c r="K41" s="405"/>
      <c r="L41" s="397"/>
      <c r="M41" s="408"/>
    </row>
    <row r="42" spans="1:13" ht="50" customHeight="1" x14ac:dyDescent="0.25">
      <c r="A42" s="395"/>
      <c r="B42" s="398" t="s">
        <v>578</v>
      </c>
      <c r="C42" s="397"/>
      <c r="D42" s="397"/>
      <c r="E42" s="397"/>
      <c r="F42" s="406"/>
      <c r="G42" s="407"/>
      <c r="H42" s="397"/>
      <c r="I42" s="412">
        <f>'Pemeliharaan Brg Milik Daerah'!Q91</f>
        <v>18350000</v>
      </c>
      <c r="J42" s="404"/>
      <c r="K42" s="405"/>
      <c r="L42" s="397"/>
      <c r="M42" s="408"/>
    </row>
    <row r="43" spans="1:13" ht="33.65" customHeight="1" x14ac:dyDescent="0.25">
      <c r="A43" s="395" t="s">
        <v>579</v>
      </c>
      <c r="B43" s="398" t="s">
        <v>580</v>
      </c>
      <c r="C43" s="397"/>
      <c r="D43" s="397"/>
      <c r="E43" s="397">
        <v>1</v>
      </c>
      <c r="F43" s="406" t="s">
        <v>581</v>
      </c>
      <c r="G43" s="407" t="s">
        <v>519</v>
      </c>
      <c r="H43" s="397" t="s">
        <v>351</v>
      </c>
      <c r="I43" s="412">
        <f>'Pemeliharaan Brg Milik Daerah'!Q109</f>
        <v>35000000</v>
      </c>
      <c r="J43" s="404" t="s">
        <v>523</v>
      </c>
      <c r="K43" s="405"/>
      <c r="L43" s="397"/>
      <c r="M43" s="408"/>
    </row>
    <row r="44" spans="1:13" ht="35.4" customHeight="1" x14ac:dyDescent="0.25">
      <c r="A44" s="395"/>
      <c r="B44" s="398"/>
      <c r="C44" s="397"/>
      <c r="D44" s="397"/>
      <c r="E44" s="397"/>
      <c r="F44" s="406" t="s">
        <v>582</v>
      </c>
      <c r="G44" s="407" t="s">
        <v>519</v>
      </c>
      <c r="H44" s="397" t="s">
        <v>341</v>
      </c>
      <c r="I44" s="412"/>
      <c r="J44" s="404" t="s">
        <v>523</v>
      </c>
      <c r="K44" s="405" t="s">
        <v>596</v>
      </c>
      <c r="L44" s="397"/>
      <c r="M44" s="408"/>
    </row>
    <row r="45" spans="1:13" ht="46.25" customHeight="1" x14ac:dyDescent="0.25">
      <c r="A45" s="414" t="s">
        <v>583</v>
      </c>
      <c r="B45" s="415" t="s">
        <v>584</v>
      </c>
      <c r="C45" s="415">
        <v>1</v>
      </c>
      <c r="D45" s="416"/>
      <c r="E45" s="416"/>
      <c r="F45" s="417" t="s">
        <v>585</v>
      </c>
      <c r="G45" s="418" t="s">
        <v>519</v>
      </c>
      <c r="H45" s="656">
        <v>0.98</v>
      </c>
      <c r="I45" s="419">
        <f>I46</f>
        <v>171749600</v>
      </c>
      <c r="J45" s="432"/>
      <c r="K45" s="433"/>
      <c r="L45" s="656"/>
      <c r="M45" s="421"/>
    </row>
    <row r="46" spans="1:13" ht="47" customHeight="1" x14ac:dyDescent="0.25">
      <c r="A46" s="422" t="s">
        <v>586</v>
      </c>
      <c r="B46" s="415" t="s">
        <v>587</v>
      </c>
      <c r="C46" s="415"/>
      <c r="D46" s="416">
        <v>1</v>
      </c>
      <c r="E46" s="416"/>
      <c r="F46" s="423" t="s">
        <v>1160</v>
      </c>
      <c r="G46" s="418" t="s">
        <v>519</v>
      </c>
      <c r="H46" s="656">
        <v>0.98</v>
      </c>
      <c r="I46" s="419">
        <f>SUM(I47:I49)</f>
        <v>171749600</v>
      </c>
      <c r="J46" s="425" t="s">
        <v>523</v>
      </c>
      <c r="K46" s="426"/>
      <c r="L46" s="416"/>
      <c r="M46" s="421"/>
    </row>
    <row r="47" spans="1:13" ht="41" customHeight="1" x14ac:dyDescent="0.25">
      <c r="A47" s="414" t="s">
        <v>588</v>
      </c>
      <c r="B47" s="427" t="s">
        <v>589</v>
      </c>
      <c r="C47" s="427"/>
      <c r="D47" s="428"/>
      <c r="E47" s="428">
        <v>1</v>
      </c>
      <c r="F47" s="429" t="s">
        <v>590</v>
      </c>
      <c r="G47" s="420" t="s">
        <v>519</v>
      </c>
      <c r="H47" s="428" t="s">
        <v>591</v>
      </c>
      <c r="I47" s="431">
        <f>'Pencatatan, Penatausahaan dan P'!R66</f>
        <v>9998000</v>
      </c>
      <c r="J47" s="432" t="s">
        <v>523</v>
      </c>
      <c r="K47" s="433"/>
      <c r="L47" s="428"/>
      <c r="M47" s="434"/>
    </row>
    <row r="48" spans="1:13" ht="50.4" customHeight="1" x14ac:dyDescent="0.25">
      <c r="A48" s="414" t="s">
        <v>592</v>
      </c>
      <c r="B48" s="427" t="s">
        <v>593</v>
      </c>
      <c r="C48" s="427"/>
      <c r="D48" s="428"/>
      <c r="E48" s="428">
        <v>1</v>
      </c>
      <c r="F48" s="429" t="s">
        <v>594</v>
      </c>
      <c r="G48" s="420" t="s">
        <v>519</v>
      </c>
      <c r="H48" s="428" t="s">
        <v>595</v>
      </c>
      <c r="I48" s="431">
        <v>161751600</v>
      </c>
      <c r="J48" s="432" t="s">
        <v>523</v>
      </c>
      <c r="K48" s="433" t="s">
        <v>596</v>
      </c>
      <c r="L48" s="428"/>
      <c r="M48" s="434"/>
    </row>
    <row r="49" spans="1:13" ht="31.25" customHeight="1" x14ac:dyDescent="0.25">
      <c r="A49" s="414"/>
      <c r="B49" s="427"/>
      <c r="C49" s="427"/>
      <c r="D49" s="428"/>
      <c r="E49" s="428"/>
      <c r="F49" s="435" t="s">
        <v>597</v>
      </c>
      <c r="G49" s="420" t="s">
        <v>519</v>
      </c>
      <c r="H49" s="428" t="s">
        <v>598</v>
      </c>
      <c r="I49" s="431"/>
      <c r="J49" s="432"/>
      <c r="K49" s="433"/>
      <c r="L49" s="428"/>
      <c r="M49" s="434"/>
    </row>
    <row r="50" spans="1:13" ht="42" x14ac:dyDescent="0.25">
      <c r="A50" s="414" t="s">
        <v>599</v>
      </c>
      <c r="B50" s="436" t="s">
        <v>600</v>
      </c>
      <c r="C50" s="415">
        <v>1</v>
      </c>
      <c r="D50" s="416"/>
      <c r="E50" s="416"/>
      <c r="F50" s="417" t="s">
        <v>601</v>
      </c>
      <c r="G50" s="418" t="s">
        <v>519</v>
      </c>
      <c r="H50" s="656">
        <v>0.98</v>
      </c>
      <c r="I50" s="419">
        <f>I51</f>
        <v>168589650</v>
      </c>
      <c r="J50" s="432"/>
      <c r="K50" s="433"/>
      <c r="L50" s="656"/>
      <c r="M50" s="421"/>
    </row>
    <row r="51" spans="1:13" ht="70" x14ac:dyDescent="0.25">
      <c r="A51" s="422" t="s">
        <v>602</v>
      </c>
      <c r="B51" s="415" t="s">
        <v>603</v>
      </c>
      <c r="C51" s="415"/>
      <c r="D51" s="416">
        <v>1</v>
      </c>
      <c r="E51" s="416"/>
      <c r="F51" s="417" t="s">
        <v>1161</v>
      </c>
      <c r="G51" s="418" t="s">
        <v>519</v>
      </c>
      <c r="H51" s="656">
        <v>0.98</v>
      </c>
      <c r="I51" s="419">
        <f>I52</f>
        <v>168589650</v>
      </c>
      <c r="J51" s="425" t="s">
        <v>523</v>
      </c>
      <c r="K51" s="426"/>
      <c r="L51" s="424"/>
      <c r="M51" s="421"/>
    </row>
    <row r="52" spans="1:13" ht="34.25" customHeight="1" x14ac:dyDescent="0.25">
      <c r="A52" s="414" t="s">
        <v>605</v>
      </c>
      <c r="B52" s="427" t="s">
        <v>606</v>
      </c>
      <c r="C52" s="427"/>
      <c r="D52" s="428"/>
      <c r="E52" s="428">
        <v>1</v>
      </c>
      <c r="F52" s="437" t="s">
        <v>607</v>
      </c>
      <c r="G52" s="420" t="s">
        <v>519</v>
      </c>
      <c r="H52" s="430" t="s">
        <v>604</v>
      </c>
      <c r="I52" s="431">
        <f>'Peningkatan dalam pelayanan pen'!Q41</f>
        <v>168589650</v>
      </c>
      <c r="J52" s="432" t="s">
        <v>523</v>
      </c>
      <c r="K52" s="433" t="s">
        <v>596</v>
      </c>
      <c r="L52" s="430"/>
      <c r="M52" s="434"/>
    </row>
    <row r="53" spans="1:13" ht="61.25" customHeight="1" x14ac:dyDescent="0.25">
      <c r="A53" s="414" t="s">
        <v>608</v>
      </c>
      <c r="B53" s="415" t="s">
        <v>609</v>
      </c>
      <c r="C53" s="415">
        <v>1</v>
      </c>
      <c r="D53" s="416"/>
      <c r="E53" s="416"/>
      <c r="F53" s="417" t="s">
        <v>1162</v>
      </c>
      <c r="G53" s="418" t="s">
        <v>519</v>
      </c>
      <c r="H53" s="424" t="s">
        <v>1192</v>
      </c>
      <c r="I53" s="419">
        <f>I54+I56</f>
        <v>194540500</v>
      </c>
      <c r="J53" s="425"/>
      <c r="K53" s="426"/>
      <c r="L53" s="424"/>
      <c r="M53" s="421"/>
    </row>
    <row r="54" spans="1:13" ht="42" x14ac:dyDescent="0.25">
      <c r="A54" s="422" t="s">
        <v>611</v>
      </c>
      <c r="B54" s="415" t="s">
        <v>612</v>
      </c>
      <c r="C54" s="415"/>
      <c r="D54" s="416">
        <v>1</v>
      </c>
      <c r="E54" s="416"/>
      <c r="F54" s="417" t="s">
        <v>1163</v>
      </c>
      <c r="G54" s="418" t="s">
        <v>519</v>
      </c>
      <c r="H54" s="424" t="s">
        <v>1191</v>
      </c>
      <c r="I54" s="419">
        <f>SUM(I55:I55)</f>
        <v>6747500</v>
      </c>
      <c r="J54" s="425" t="s">
        <v>523</v>
      </c>
      <c r="K54" s="426"/>
      <c r="L54" s="424"/>
      <c r="M54" s="421"/>
    </row>
    <row r="55" spans="1:13" ht="45.65" customHeight="1" x14ac:dyDescent="0.25">
      <c r="A55" s="414" t="s">
        <v>613</v>
      </c>
      <c r="B55" s="437" t="s">
        <v>614</v>
      </c>
      <c r="C55" s="427"/>
      <c r="D55" s="428"/>
      <c r="E55" s="428">
        <v>1</v>
      </c>
      <c r="F55" s="437" t="s">
        <v>615</v>
      </c>
      <c r="G55" s="420" t="s">
        <v>519</v>
      </c>
      <c r="H55" s="430" t="s">
        <v>617</v>
      </c>
      <c r="I55" s="431">
        <f>'Kerjasama Pemanfaatan Data Kepe'!M29</f>
        <v>6747500</v>
      </c>
      <c r="J55" s="432" t="s">
        <v>523</v>
      </c>
      <c r="K55" s="433" t="s">
        <v>616</v>
      </c>
      <c r="L55" s="430"/>
      <c r="M55" s="434"/>
    </row>
    <row r="56" spans="1:13" ht="44.4" customHeight="1" x14ac:dyDescent="0.25">
      <c r="A56" s="422" t="s">
        <v>618</v>
      </c>
      <c r="B56" s="415" t="s">
        <v>619</v>
      </c>
      <c r="C56" s="415"/>
      <c r="D56" s="416">
        <v>1</v>
      </c>
      <c r="E56" s="416"/>
      <c r="F56" s="417" t="s">
        <v>620</v>
      </c>
      <c r="G56" s="418" t="s">
        <v>519</v>
      </c>
      <c r="H56" s="424" t="s">
        <v>631</v>
      </c>
      <c r="I56" s="419">
        <f>SUM(I57:I60)</f>
        <v>187793000</v>
      </c>
      <c r="J56" s="425" t="s">
        <v>523</v>
      </c>
      <c r="K56" s="426"/>
      <c r="L56" s="416"/>
      <c r="M56" s="421"/>
    </row>
    <row r="57" spans="1:13" ht="34.25" customHeight="1" x14ac:dyDescent="0.25">
      <c r="A57" s="414" t="s">
        <v>621</v>
      </c>
      <c r="B57" s="427" t="s">
        <v>622</v>
      </c>
      <c r="C57" s="427"/>
      <c r="D57" s="428"/>
      <c r="E57" s="428">
        <v>1</v>
      </c>
      <c r="F57" s="437" t="s">
        <v>623</v>
      </c>
      <c r="G57" s="420" t="s">
        <v>519</v>
      </c>
      <c r="H57" s="428" t="s">
        <v>624</v>
      </c>
      <c r="I57" s="431">
        <f>'Fasilitasi terkait Pengelolaan '!O34</f>
        <v>34405000</v>
      </c>
      <c r="J57" s="432" t="s">
        <v>523</v>
      </c>
      <c r="K57" s="433" t="s">
        <v>616</v>
      </c>
      <c r="L57" s="428"/>
      <c r="M57" s="434"/>
    </row>
    <row r="58" spans="1:13" ht="47.4" customHeight="1" x14ac:dyDescent="0.25">
      <c r="A58" s="414" t="s">
        <v>625</v>
      </c>
      <c r="B58" s="437" t="s">
        <v>626</v>
      </c>
      <c r="C58" s="427"/>
      <c r="D58" s="428"/>
      <c r="E58" s="428">
        <v>1</v>
      </c>
      <c r="F58" s="437" t="s">
        <v>627</v>
      </c>
      <c r="G58" s="420" t="s">
        <v>519</v>
      </c>
      <c r="H58" s="430" t="s">
        <v>610</v>
      </c>
      <c r="I58" s="431">
        <f>'PPDK '!R41</f>
        <v>23155000</v>
      </c>
      <c r="J58" s="432" t="s">
        <v>523</v>
      </c>
      <c r="K58" s="433" t="s">
        <v>616</v>
      </c>
      <c r="L58" s="430"/>
      <c r="M58" s="434"/>
    </row>
    <row r="59" spans="1:13" ht="36.65" customHeight="1" x14ac:dyDescent="0.25">
      <c r="A59" s="414" t="s">
        <v>628</v>
      </c>
      <c r="B59" s="427" t="s">
        <v>629</v>
      </c>
      <c r="C59" s="427"/>
      <c r="D59" s="428"/>
      <c r="E59" s="428">
        <v>1</v>
      </c>
      <c r="F59" s="437" t="s">
        <v>630</v>
      </c>
      <c r="G59" s="420" t="s">
        <v>519</v>
      </c>
      <c r="H59" s="428" t="s">
        <v>631</v>
      </c>
      <c r="I59" s="431">
        <f>'Sosialisasi Terkait Pengelolaan'!O58</f>
        <v>5736200</v>
      </c>
      <c r="J59" s="432" t="s">
        <v>523</v>
      </c>
      <c r="K59" s="433" t="s">
        <v>616</v>
      </c>
      <c r="L59" s="428"/>
      <c r="M59" s="434"/>
    </row>
    <row r="60" spans="1:13" ht="49.25" customHeight="1" x14ac:dyDescent="0.25">
      <c r="A60" s="414" t="s">
        <v>632</v>
      </c>
      <c r="B60" s="427" t="s">
        <v>633</v>
      </c>
      <c r="C60" s="427"/>
      <c r="D60" s="428"/>
      <c r="E60" s="428">
        <v>1</v>
      </c>
      <c r="F60" s="437" t="s">
        <v>634</v>
      </c>
      <c r="G60" s="420" t="s">
        <v>519</v>
      </c>
      <c r="H60" s="430" t="s">
        <v>1166</v>
      </c>
      <c r="I60" s="431">
        <f>'KIE '!R91</f>
        <v>124496800</v>
      </c>
      <c r="J60" s="432" t="s">
        <v>523</v>
      </c>
      <c r="K60" s="433" t="s">
        <v>616</v>
      </c>
      <c r="L60" s="430"/>
      <c r="M60" s="434"/>
    </row>
    <row r="61" spans="1:13" ht="32.4" customHeight="1" x14ac:dyDescent="0.25">
      <c r="A61" s="422" t="s">
        <v>635</v>
      </c>
      <c r="B61" s="415" t="s">
        <v>636</v>
      </c>
      <c r="C61" s="415">
        <v>1</v>
      </c>
      <c r="D61" s="416"/>
      <c r="E61" s="416"/>
      <c r="F61" s="417" t="s">
        <v>637</v>
      </c>
      <c r="G61" s="418" t="s">
        <v>519</v>
      </c>
      <c r="H61" s="416" t="s">
        <v>853</v>
      </c>
      <c r="I61" s="419">
        <f>I62</f>
        <v>25092500</v>
      </c>
      <c r="J61" s="432"/>
      <c r="K61" s="433"/>
      <c r="L61" s="416"/>
      <c r="M61" s="421"/>
    </row>
    <row r="62" spans="1:13" ht="51.65" customHeight="1" x14ac:dyDescent="0.25">
      <c r="A62" s="422" t="s">
        <v>638</v>
      </c>
      <c r="B62" s="415" t="s">
        <v>639</v>
      </c>
      <c r="C62" s="415"/>
      <c r="D62" s="416">
        <v>1</v>
      </c>
      <c r="E62" s="416"/>
      <c r="F62" s="417" t="s">
        <v>640</v>
      </c>
      <c r="G62" s="418" t="s">
        <v>519</v>
      </c>
      <c r="H62" s="416" t="s">
        <v>1164</v>
      </c>
      <c r="I62" s="419">
        <f>SUM(I63:I63)</f>
        <v>25092500</v>
      </c>
      <c r="J62" s="425" t="s">
        <v>523</v>
      </c>
      <c r="K62" s="426"/>
      <c r="L62" s="416"/>
      <c r="M62" s="421"/>
    </row>
    <row r="63" spans="1:13" ht="34.25" customHeight="1" thickBot="1" x14ac:dyDescent="0.3">
      <c r="A63" s="438" t="s">
        <v>642</v>
      </c>
      <c r="B63" s="439" t="s">
        <v>1195</v>
      </c>
      <c r="C63" s="439"/>
      <c r="D63" s="440"/>
      <c r="E63" s="440">
        <v>1</v>
      </c>
      <c r="F63" s="441" t="s">
        <v>643</v>
      </c>
      <c r="G63" s="442" t="s">
        <v>519</v>
      </c>
      <c r="H63" s="440" t="s">
        <v>641</v>
      </c>
      <c r="I63" s="1029">
        <f>'Penyediaan Data Kependudukan Ka'!M54</f>
        <v>25092500</v>
      </c>
      <c r="J63" s="443" t="s">
        <v>523</v>
      </c>
      <c r="K63" s="444" t="s">
        <v>596</v>
      </c>
      <c r="L63" s="440"/>
      <c r="M63" s="445"/>
    </row>
    <row r="64" spans="1:13" ht="13" thickTop="1" x14ac:dyDescent="0.25"/>
    <row r="65" spans="1:13" ht="15.5" x14ac:dyDescent="0.35">
      <c r="A65" s="446"/>
      <c r="B65" s="446"/>
      <c r="J65" s="1067" t="s">
        <v>1193</v>
      </c>
      <c r="K65" s="1067"/>
      <c r="L65" s="1067"/>
      <c r="M65" s="1067"/>
    </row>
    <row r="66" spans="1:13" ht="15.5" x14ac:dyDescent="0.35">
      <c r="A66" s="446"/>
      <c r="B66" s="447"/>
      <c r="J66" s="1053" t="s">
        <v>645</v>
      </c>
      <c r="K66" s="1053"/>
      <c r="L66" s="1053"/>
      <c r="M66" s="1053"/>
    </row>
    <row r="67" spans="1:13" ht="15.5" x14ac:dyDescent="0.35">
      <c r="A67" s="446"/>
      <c r="B67" s="448"/>
      <c r="J67" s="1053" t="s">
        <v>646</v>
      </c>
      <c r="K67" s="1053"/>
      <c r="L67" s="1053"/>
      <c r="M67" s="1053"/>
    </row>
    <row r="68" spans="1:13" ht="15.5" x14ac:dyDescent="0.35">
      <c r="A68" s="446"/>
      <c r="B68" s="449"/>
      <c r="J68" s="450"/>
      <c r="K68" s="450"/>
      <c r="L68" s="450"/>
      <c r="M68" s="450"/>
    </row>
    <row r="69" spans="1:13" ht="15.5" x14ac:dyDescent="0.35">
      <c r="A69" s="446"/>
      <c r="B69" s="446"/>
      <c r="J69" s="450"/>
      <c r="K69" s="450"/>
      <c r="L69" s="450"/>
      <c r="M69" s="450"/>
    </row>
    <row r="70" spans="1:13" ht="14" x14ac:dyDescent="0.3">
      <c r="J70" s="1068" t="s">
        <v>647</v>
      </c>
      <c r="K70" s="1068"/>
      <c r="L70" s="1068"/>
      <c r="M70" s="1068"/>
    </row>
    <row r="71" spans="1:13" ht="14" x14ac:dyDescent="0.25">
      <c r="J71" s="1069" t="s">
        <v>648</v>
      </c>
      <c r="K71" s="1069"/>
      <c r="L71" s="1069"/>
      <c r="M71" s="1069"/>
    </row>
    <row r="77" spans="1:13" ht="15.5" x14ac:dyDescent="0.25">
      <c r="J77" s="1067" t="s">
        <v>644</v>
      </c>
      <c r="K77" s="1067"/>
      <c r="L77" s="1067"/>
      <c r="M77" s="1067"/>
    </row>
    <row r="78" spans="1:13" ht="15.5" x14ac:dyDescent="0.25">
      <c r="J78" s="1053" t="s">
        <v>645</v>
      </c>
      <c r="K78" s="1053"/>
      <c r="L78" s="1053"/>
      <c r="M78" s="1053"/>
    </row>
    <row r="79" spans="1:13" ht="15.5" x14ac:dyDescent="0.25">
      <c r="J79" s="1053" t="s">
        <v>646</v>
      </c>
      <c r="K79" s="1053"/>
      <c r="L79" s="1053"/>
      <c r="M79" s="1053"/>
    </row>
    <row r="80" spans="1:13" ht="14" x14ac:dyDescent="0.3">
      <c r="J80" s="450"/>
      <c r="K80" s="450"/>
      <c r="L80" s="450"/>
      <c r="M80" s="450"/>
    </row>
    <row r="81" spans="10:13" ht="14" x14ac:dyDescent="0.3">
      <c r="J81" s="450"/>
      <c r="K81" s="450"/>
      <c r="L81" s="450"/>
      <c r="M81" s="450"/>
    </row>
    <row r="82" spans="10:13" ht="14" x14ac:dyDescent="0.3">
      <c r="J82" s="1068" t="s">
        <v>647</v>
      </c>
      <c r="K82" s="1068"/>
      <c r="L82" s="1068"/>
      <c r="M82" s="1068"/>
    </row>
    <row r="83" spans="10:13" ht="14" x14ac:dyDescent="0.25">
      <c r="J83" s="1069" t="s">
        <v>648</v>
      </c>
      <c r="K83" s="1069"/>
      <c r="L83" s="1069"/>
      <c r="M83" s="1069"/>
    </row>
  </sheetData>
  <mergeCells count="24">
    <mergeCell ref="J82:M82"/>
    <mergeCell ref="J83:M83"/>
    <mergeCell ref="J67:M67"/>
    <mergeCell ref="J70:M70"/>
    <mergeCell ref="J71:M71"/>
    <mergeCell ref="J77:M77"/>
    <mergeCell ref="J78:M78"/>
    <mergeCell ref="J79:M79"/>
    <mergeCell ref="J66:M66"/>
    <mergeCell ref="A1:M1"/>
    <mergeCell ref="A2:M2"/>
    <mergeCell ref="A3:M3"/>
    <mergeCell ref="A4:M4"/>
    <mergeCell ref="A15:A17"/>
    <mergeCell ref="B15:B17"/>
    <mergeCell ref="C15:C17"/>
    <mergeCell ref="D15:D17"/>
    <mergeCell ref="E15:E17"/>
    <mergeCell ref="F15:F17"/>
    <mergeCell ref="G15:J16"/>
    <mergeCell ref="K15:K17"/>
    <mergeCell ref="L15:M16"/>
    <mergeCell ref="B18:F18"/>
    <mergeCell ref="J65:M65"/>
  </mergeCells>
  <pageMargins left="0.70866141732283472" right="0.78740157480314965" top="0.74803149606299213" bottom="0.74803149606299213" header="0.31496062992125984" footer="0.31496062992125984"/>
  <pageSetup paperSize="9" scale="63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45BC-2602-454C-A85C-2C7943332952}">
  <dimension ref="B2:S73"/>
  <sheetViews>
    <sheetView topLeftCell="A29" workbookViewId="0">
      <selection activeCell="K43" sqref="K43:L43"/>
    </sheetView>
  </sheetViews>
  <sheetFormatPr defaultRowHeight="14.5" x14ac:dyDescent="0.35"/>
  <cols>
    <col min="1" max="1" width="1.90625" customWidth="1"/>
    <col min="2" max="7" width="2.90625" customWidth="1"/>
    <col min="8" max="8" width="47.36328125" customWidth="1"/>
    <col min="9" max="9" width="8.90625" hidden="1" customWidth="1"/>
    <col min="10" max="10" width="0.453125" hidden="1" customWidth="1"/>
    <col min="11" max="11" width="6.6328125" customWidth="1"/>
    <col min="12" max="12" width="5.90625" customWidth="1"/>
    <col min="13" max="13" width="11.36328125" customWidth="1"/>
    <col min="14" max="14" width="17.90625" customWidth="1"/>
    <col min="15" max="15" width="8.90625" hidden="1" customWidth="1"/>
    <col min="16" max="16" width="6.36328125" customWidth="1"/>
    <col min="17" max="17" width="17.81640625" customWidth="1"/>
    <col min="18" max="18" width="2.453125" customWidth="1"/>
    <col min="19" max="19" width="2.1796875" customWidth="1"/>
    <col min="20" max="20" width="2.90625" customWidth="1"/>
  </cols>
  <sheetData>
    <row r="2" spans="2:19" ht="15.5" x14ac:dyDescent="0.35">
      <c r="B2" s="1073" t="s">
        <v>654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" thickBot="1" x14ac:dyDescent="0.4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25.25" customHeight="1" thickBot="1" x14ac:dyDescent="0.4">
      <c r="B9" s="1070" t="s">
        <v>8</v>
      </c>
      <c r="C9" s="1071"/>
      <c r="D9" s="1071"/>
      <c r="E9" s="1071"/>
      <c r="F9" s="1072"/>
      <c r="G9" s="1070" t="s">
        <v>655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25.25" customHeight="1" thickBot="1" x14ac:dyDescent="0.4">
      <c r="B10" s="1070" t="s">
        <v>10</v>
      </c>
      <c r="C10" s="1071"/>
      <c r="D10" s="1071"/>
      <c r="E10" s="1071"/>
      <c r="F10" s="1072"/>
      <c r="G10" s="1070" t="s">
        <v>656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25.25" customHeight="1" thickBot="1" x14ac:dyDescent="0.4">
      <c r="B11" s="1070" t="s">
        <v>12</v>
      </c>
      <c r="C11" s="1071"/>
      <c r="D11" s="1071"/>
      <c r="E11" s="1071"/>
      <c r="F11" s="1072"/>
      <c r="G11" s="1070" t="s">
        <v>657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25.25" customHeight="1" thickBot="1" x14ac:dyDescent="0.4">
      <c r="B12" s="1070" t="s">
        <v>14</v>
      </c>
      <c r="C12" s="1071"/>
      <c r="D12" s="1071"/>
      <c r="E12" s="1071"/>
      <c r="F12" s="1072"/>
      <c r="G12" s="1070" t="s">
        <v>658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25.25" customHeight="1" thickBot="1" x14ac:dyDescent="0.4">
      <c r="B13" s="1070" t="s">
        <v>16</v>
      </c>
      <c r="C13" s="1071"/>
      <c r="D13" s="1071"/>
      <c r="E13" s="1071"/>
      <c r="F13" s="1072"/>
      <c r="G13" s="1070" t="s">
        <v>658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25.25" customHeight="1" thickBot="1" x14ac:dyDescent="0.4">
      <c r="B14" s="1070" t="s">
        <v>18</v>
      </c>
      <c r="C14" s="1071"/>
      <c r="D14" s="1071"/>
      <c r="E14" s="1071"/>
      <c r="F14" s="1072"/>
      <c r="G14" s="1070" t="s">
        <v>659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25.25" customHeight="1" thickBot="1" x14ac:dyDescent="0.4">
      <c r="B15" s="1070" t="s">
        <v>20</v>
      </c>
      <c r="C15" s="1071"/>
      <c r="D15" s="1071"/>
      <c r="E15" s="1071"/>
      <c r="F15" s="1072"/>
      <c r="G15" s="1070" t="s">
        <v>660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25.25" customHeight="1" thickBot="1" x14ac:dyDescent="0.4">
      <c r="B16" s="1070" t="s">
        <v>22</v>
      </c>
      <c r="C16" s="1071"/>
      <c r="D16" s="1071"/>
      <c r="E16" s="1071"/>
      <c r="F16" s="1072"/>
      <c r="G16" s="1070" t="s">
        <v>661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25.25" customHeight="1" thickBot="1" x14ac:dyDescent="0.4">
      <c r="B17" s="1070" t="s">
        <v>662</v>
      </c>
      <c r="C17" s="1071"/>
      <c r="D17" s="1071"/>
      <c r="E17" s="1071"/>
      <c r="F17" s="1072"/>
      <c r="G17" s="1070" t="s">
        <v>663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25.25" customHeight="1" thickBot="1" x14ac:dyDescent="0.4">
      <c r="B18" s="1070" t="s">
        <v>664</v>
      </c>
      <c r="C18" s="1071"/>
      <c r="D18" s="1071"/>
      <c r="E18" s="1071"/>
      <c r="F18" s="1072"/>
      <c r="G18" s="1070" t="s">
        <v>665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25.25" customHeight="1" thickBot="1" x14ac:dyDescent="0.4">
      <c r="B19" s="1070" t="s">
        <v>666</v>
      </c>
      <c r="C19" s="1071"/>
      <c r="D19" s="1071"/>
      <c r="E19" s="1071"/>
      <c r="F19" s="1072"/>
      <c r="G19" s="1070" t="s">
        <v>667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5" t="s">
        <v>28</v>
      </c>
      <c r="C21" s="1075"/>
      <c r="D21" s="1075"/>
      <c r="E21" s="1075"/>
      <c r="F21" s="1075"/>
      <c r="G21" s="1075"/>
      <c r="H21" s="1075"/>
      <c r="I21" s="1075"/>
      <c r="J21" s="1075"/>
      <c r="K21" s="1075"/>
      <c r="L21" s="1075"/>
      <c r="M21" s="1075"/>
      <c r="N21" s="1075"/>
      <c r="O21" s="1075"/>
      <c r="P21" s="1075"/>
      <c r="Q21" s="1075"/>
      <c r="R21" s="1075"/>
      <c r="S21" s="1075"/>
    </row>
    <row r="22" spans="2:19" ht="15" thickBot="1" x14ac:dyDescent="0.4">
      <c r="B22" s="1077" t="s">
        <v>29</v>
      </c>
      <c r="C22" s="1077"/>
      <c r="D22" s="1077"/>
      <c r="E22" s="1075" t="s">
        <v>30</v>
      </c>
      <c r="F22" s="1075"/>
      <c r="G22" s="1075"/>
      <c r="H22" s="1075"/>
      <c r="I22" s="1075"/>
      <c r="J22" s="1075"/>
      <c r="K22" s="1075"/>
      <c r="L22" s="1075"/>
      <c r="M22" s="1075"/>
      <c r="N22" s="1075" t="s">
        <v>31</v>
      </c>
      <c r="O22" s="1075"/>
      <c r="P22" s="1075"/>
      <c r="Q22" s="1075"/>
      <c r="R22" s="1075"/>
      <c r="S22" s="1075"/>
    </row>
    <row r="23" spans="2:19" ht="15" thickBot="1" x14ac:dyDescent="0.4">
      <c r="B23" s="1077" t="s">
        <v>32</v>
      </c>
      <c r="C23" s="1077"/>
      <c r="D23" s="1077"/>
      <c r="E23" s="1077" t="s">
        <v>668</v>
      </c>
      <c r="F23" s="1077"/>
      <c r="G23" s="1077"/>
      <c r="H23" s="1077"/>
      <c r="I23" s="1077"/>
      <c r="J23" s="1077"/>
      <c r="K23" s="1077"/>
      <c r="L23" s="1077"/>
      <c r="M23" s="1077"/>
      <c r="N23" s="1078">
        <v>0.92</v>
      </c>
      <c r="O23" s="1077"/>
      <c r="P23" s="1077"/>
      <c r="Q23" s="1077"/>
      <c r="R23" s="1077"/>
      <c r="S23" s="1077"/>
    </row>
    <row r="24" spans="2:19" ht="36" customHeight="1" thickBot="1" x14ac:dyDescent="0.4">
      <c r="B24" s="1077" t="s">
        <v>34</v>
      </c>
      <c r="C24" s="1077"/>
      <c r="D24" s="1077"/>
      <c r="E24" s="1077" t="s">
        <v>669</v>
      </c>
      <c r="F24" s="1077"/>
      <c r="G24" s="1077"/>
      <c r="H24" s="1077"/>
      <c r="I24" s="1077"/>
      <c r="J24" s="1077"/>
      <c r="K24" s="1077"/>
      <c r="L24" s="1077"/>
      <c r="M24" s="1077"/>
      <c r="N24" s="1077" t="s">
        <v>670</v>
      </c>
      <c r="O24" s="1077"/>
      <c r="P24" s="1077"/>
      <c r="Q24" s="1077"/>
      <c r="R24" s="1077"/>
      <c r="S24" s="1077"/>
    </row>
    <row r="25" spans="2:19" ht="35.4" customHeight="1" thickBot="1" x14ac:dyDescent="0.4">
      <c r="B25" s="1077" t="s">
        <v>37</v>
      </c>
      <c r="C25" s="1077"/>
      <c r="D25" s="1077"/>
      <c r="E25" s="1077" t="s">
        <v>671</v>
      </c>
      <c r="F25" s="1077"/>
      <c r="G25" s="1077"/>
      <c r="H25" s="1077"/>
      <c r="I25" s="1077"/>
      <c r="J25" s="1077"/>
      <c r="K25" s="1077"/>
      <c r="L25" s="1077"/>
      <c r="M25" s="1077"/>
      <c r="N25" s="1077" t="s">
        <v>672</v>
      </c>
      <c r="O25" s="1077"/>
      <c r="P25" s="1077"/>
      <c r="Q25" s="1077"/>
      <c r="R25" s="1077"/>
      <c r="S25" s="1077"/>
    </row>
    <row r="26" spans="2:19" ht="25.75" customHeight="1" thickBot="1" x14ac:dyDescent="0.4">
      <c r="B26" s="1077" t="s">
        <v>39</v>
      </c>
      <c r="C26" s="1077"/>
      <c r="D26" s="1077"/>
      <c r="E26" s="1077" t="s">
        <v>673</v>
      </c>
      <c r="F26" s="1077"/>
      <c r="G26" s="1077"/>
      <c r="H26" s="1077"/>
      <c r="I26" s="1077"/>
      <c r="J26" s="1077"/>
      <c r="K26" s="1077"/>
      <c r="L26" s="1077"/>
      <c r="M26" s="1077"/>
      <c r="N26" s="1078">
        <v>1</v>
      </c>
      <c r="O26" s="1077"/>
      <c r="P26" s="1077"/>
      <c r="Q26" s="1077"/>
      <c r="R26" s="1077"/>
      <c r="S26" s="1077"/>
    </row>
    <row r="27" spans="2:19" ht="19.75" customHeight="1" thickBot="1" x14ac:dyDescent="0.4">
      <c r="B27" s="1070" t="s">
        <v>467</v>
      </c>
      <c r="C27" s="1071"/>
      <c r="D27" s="1071"/>
      <c r="E27" s="1071"/>
      <c r="F27" s="1071"/>
      <c r="G27" s="1071"/>
      <c r="H27" s="1071"/>
      <c r="I27" s="1072"/>
      <c r="J27" s="1559" t="s">
        <v>674</v>
      </c>
      <c r="K27" s="1080"/>
      <c r="L27" s="1080"/>
      <c r="M27" s="1080"/>
      <c r="N27" s="1080"/>
      <c r="O27" s="1080"/>
      <c r="P27" s="1080"/>
      <c r="Q27" s="1080"/>
      <c r="R27" s="1080"/>
      <c r="S27" s="1081"/>
    </row>
    <row r="28" spans="2:19" x14ac:dyDescent="0.35">
      <c r="B28" s="9"/>
      <c r="C28" s="9"/>
      <c r="D28" s="9"/>
      <c r="E28" s="9"/>
      <c r="F28" s="9"/>
    </row>
    <row r="29" spans="2:19" ht="16" thickBot="1" x14ac:dyDescent="0.4">
      <c r="B29" s="360"/>
    </row>
    <row r="30" spans="2:19" ht="16" thickBot="1" x14ac:dyDescent="0.4">
      <c r="B30" s="1436"/>
      <c r="C30" s="1437"/>
      <c r="D30" s="1437"/>
      <c r="E30" s="1437"/>
      <c r="F30" s="1437"/>
      <c r="G30" s="1437"/>
      <c r="H30" s="1437"/>
      <c r="I30" s="1438" t="s">
        <v>2</v>
      </c>
      <c r="J30" s="1438"/>
      <c r="K30" s="1438"/>
      <c r="L30" s="1438"/>
      <c r="M30" s="1438"/>
      <c r="N30" s="1438"/>
      <c r="O30" s="1438"/>
      <c r="P30" s="1438"/>
      <c r="Q30" s="1437"/>
      <c r="R30" s="1437"/>
      <c r="S30" s="1439"/>
    </row>
    <row r="31" spans="2:19" ht="16" thickBot="1" x14ac:dyDescent="0.4">
      <c r="B31" s="1082" t="s">
        <v>2</v>
      </c>
      <c r="C31" s="1083"/>
      <c r="D31" s="1083"/>
      <c r="E31" s="1083"/>
      <c r="F31" s="1083"/>
      <c r="G31" s="1083"/>
      <c r="H31" s="1083"/>
      <c r="I31" s="1084"/>
      <c r="J31" s="1084"/>
      <c r="K31" s="1084"/>
      <c r="L31" s="1084"/>
      <c r="M31" s="1084"/>
      <c r="N31" s="1084"/>
      <c r="O31" s="1084"/>
      <c r="P31" s="1084"/>
      <c r="Q31" s="1084"/>
      <c r="R31" s="1084"/>
      <c r="S31" s="1085"/>
    </row>
    <row r="32" spans="2:19" ht="23.4" customHeight="1" thickBot="1" x14ac:dyDescent="0.4">
      <c r="B32" s="1427"/>
      <c r="C32" s="1084"/>
      <c r="D32" s="1084"/>
      <c r="E32" s="1084"/>
      <c r="F32" s="1084"/>
      <c r="G32" s="1084"/>
      <c r="H32" s="1084"/>
      <c r="I32" s="1428" t="s">
        <v>135</v>
      </c>
      <c r="J32" s="1428"/>
      <c r="K32" s="1428"/>
      <c r="L32" s="1428"/>
      <c r="M32" s="1428"/>
      <c r="N32" s="1428"/>
      <c r="O32" s="1428"/>
      <c r="P32" s="1428"/>
      <c r="Q32" s="1084"/>
      <c r="R32" s="1084"/>
      <c r="S32" s="1085"/>
    </row>
    <row r="33" spans="2:19" ht="33.65" customHeight="1" thickBot="1" x14ac:dyDescent="0.4">
      <c r="B33" s="1098" t="s">
        <v>42</v>
      </c>
      <c r="C33" s="1089"/>
      <c r="D33" s="1089"/>
      <c r="E33" s="1089"/>
      <c r="F33" s="1089"/>
      <c r="G33" s="1089"/>
      <c r="H33" s="1089"/>
      <c r="I33" s="1089" t="s">
        <v>675</v>
      </c>
      <c r="J33" s="1089"/>
      <c r="K33" s="1089"/>
      <c r="L33" s="1089"/>
      <c r="M33" s="1089"/>
      <c r="N33" s="1089"/>
      <c r="O33" s="1089"/>
      <c r="P33" s="1089"/>
      <c r="Q33" s="1084"/>
      <c r="R33" s="1084"/>
      <c r="S33" s="1085"/>
    </row>
    <row r="34" spans="2:19" ht="16" thickBot="1" x14ac:dyDescent="0.4">
      <c r="B34" s="1082" t="s">
        <v>44</v>
      </c>
      <c r="C34" s="1083"/>
      <c r="D34" s="1083"/>
      <c r="E34" s="1083"/>
      <c r="F34" s="1083"/>
      <c r="G34" s="1083"/>
      <c r="H34" s="1083"/>
      <c r="I34" s="1089" t="s">
        <v>676</v>
      </c>
      <c r="J34" s="1089"/>
      <c r="K34" s="1089"/>
      <c r="L34" s="1089"/>
      <c r="M34" s="1089"/>
      <c r="N34" s="1089"/>
      <c r="O34" s="1089"/>
      <c r="P34" s="1089"/>
      <c r="Q34" s="1084"/>
      <c r="R34" s="1084"/>
      <c r="S34" s="1085"/>
    </row>
    <row r="35" spans="2:19" ht="16" thickBot="1" x14ac:dyDescent="0.4">
      <c r="B35" s="1098" t="s">
        <v>46</v>
      </c>
      <c r="C35" s="1089"/>
      <c r="D35" s="1089"/>
      <c r="E35" s="1089"/>
      <c r="F35" s="1089"/>
      <c r="G35" s="1089"/>
      <c r="H35" s="1089"/>
      <c r="I35" s="1089" t="s">
        <v>677</v>
      </c>
      <c r="J35" s="1089"/>
      <c r="K35" s="1089"/>
      <c r="L35" s="1089"/>
      <c r="M35" s="1089"/>
      <c r="N35" s="1089"/>
      <c r="O35" s="1089"/>
      <c r="P35" s="1089"/>
      <c r="Q35" s="1084"/>
      <c r="R35" s="1084"/>
      <c r="S35" s="1085"/>
    </row>
    <row r="36" spans="2:19" ht="33" customHeight="1" thickBot="1" x14ac:dyDescent="0.4">
      <c r="B36" s="1082" t="s">
        <v>50</v>
      </c>
      <c r="C36" s="1083"/>
      <c r="D36" s="1083"/>
      <c r="E36" s="1083"/>
      <c r="F36" s="1083"/>
      <c r="G36" s="1083"/>
      <c r="H36" s="1083"/>
      <c r="I36" s="1089" t="s">
        <v>678</v>
      </c>
      <c r="J36" s="1089"/>
      <c r="K36" s="1089"/>
      <c r="L36" s="1089"/>
      <c r="M36" s="1089"/>
      <c r="N36" s="1089"/>
      <c r="O36" s="1089"/>
      <c r="P36" s="1089"/>
      <c r="Q36" s="1084"/>
      <c r="R36" s="1084"/>
      <c r="S36" s="1085"/>
    </row>
    <row r="37" spans="2:19" ht="16" thickBot="1" x14ac:dyDescent="0.4">
      <c r="B37" s="1082" t="s">
        <v>48</v>
      </c>
      <c r="C37" s="1083"/>
      <c r="D37" s="1083"/>
      <c r="E37" s="1083"/>
      <c r="F37" s="1083"/>
      <c r="G37" s="1083"/>
      <c r="H37" s="1083"/>
      <c r="I37" s="1089" t="s">
        <v>679</v>
      </c>
      <c r="J37" s="1089"/>
      <c r="K37" s="1089"/>
      <c r="L37" s="1089"/>
      <c r="M37" s="1089"/>
      <c r="N37" s="1089"/>
      <c r="O37" s="1089"/>
      <c r="P37" s="1089"/>
      <c r="Q37" s="1084"/>
      <c r="R37" s="1084"/>
      <c r="S37" s="1085"/>
    </row>
    <row r="38" spans="2:19" ht="16" thickBot="1" x14ac:dyDescent="0.4">
      <c r="B38" s="1098" t="s">
        <v>680</v>
      </c>
      <c r="C38" s="1089"/>
      <c r="D38" s="1089"/>
      <c r="E38" s="1089"/>
      <c r="F38" s="1089"/>
      <c r="G38" s="1089"/>
      <c r="H38" s="1089"/>
      <c r="I38" s="1186" t="s">
        <v>2</v>
      </c>
      <c r="J38" s="1186"/>
      <c r="K38" s="1186"/>
      <c r="L38" s="1186"/>
      <c r="M38" s="1186"/>
      <c r="N38" s="1186"/>
      <c r="O38" s="1186"/>
      <c r="P38" s="1186"/>
      <c r="Q38" s="1084"/>
      <c r="R38" s="1084"/>
      <c r="S38" s="1085"/>
    </row>
    <row r="39" spans="2:19" ht="15" thickBot="1" x14ac:dyDescent="0.4">
      <c r="B39" s="1343" t="s">
        <v>55</v>
      </c>
      <c r="C39" s="1092"/>
      <c r="D39" s="1092"/>
      <c r="E39" s="1092"/>
      <c r="F39" s="1092"/>
      <c r="G39" s="1344"/>
      <c r="H39" s="1347" t="s">
        <v>56</v>
      </c>
      <c r="I39" s="1092"/>
      <c r="J39" s="1344"/>
      <c r="K39" s="1185" t="s">
        <v>57</v>
      </c>
      <c r="L39" s="1186"/>
      <c r="M39" s="1186"/>
      <c r="N39" s="1186"/>
      <c r="O39" s="1186"/>
      <c r="P39" s="1183"/>
      <c r="Q39" s="1347" t="s">
        <v>58</v>
      </c>
      <c r="R39" s="1092"/>
      <c r="S39" s="1350"/>
    </row>
    <row r="40" spans="2:19" ht="31.75" customHeight="1" thickBot="1" x14ac:dyDescent="0.4">
      <c r="B40" s="1345"/>
      <c r="C40" s="1171"/>
      <c r="D40" s="1171"/>
      <c r="E40" s="1171"/>
      <c r="F40" s="1171"/>
      <c r="G40" s="1346"/>
      <c r="H40" s="1348"/>
      <c r="I40" s="1171"/>
      <c r="J40" s="1346"/>
      <c r="K40" s="1185" t="s">
        <v>59</v>
      </c>
      <c r="L40" s="1183"/>
      <c r="M40" s="337" t="s">
        <v>60</v>
      </c>
      <c r="N40" s="1185" t="s">
        <v>61</v>
      </c>
      <c r="O40" s="1183"/>
      <c r="P40" s="15" t="s">
        <v>62</v>
      </c>
      <c r="Q40" s="1348"/>
      <c r="R40" s="1171"/>
      <c r="S40" s="1351"/>
    </row>
    <row r="41" spans="2:19" ht="15" thickBot="1" x14ac:dyDescent="0.4">
      <c r="B41" s="1182">
        <v>1</v>
      </c>
      <c r="C41" s="1186"/>
      <c r="D41" s="1186"/>
      <c r="E41" s="1186"/>
      <c r="F41" s="1186"/>
      <c r="G41" s="1183"/>
      <c r="H41" s="1185">
        <v>2</v>
      </c>
      <c r="I41" s="1186"/>
      <c r="J41" s="1183"/>
      <c r="K41" s="1185">
        <v>3</v>
      </c>
      <c r="L41" s="1183"/>
      <c r="M41" s="337">
        <v>4</v>
      </c>
      <c r="N41" s="1185">
        <v>5</v>
      </c>
      <c r="O41" s="1183"/>
      <c r="P41" s="337">
        <v>6</v>
      </c>
      <c r="Q41" s="1185" t="s">
        <v>63</v>
      </c>
      <c r="R41" s="1186"/>
      <c r="S41" s="1341"/>
    </row>
    <row r="42" spans="2:19" ht="15" thickBot="1" x14ac:dyDescent="0.4">
      <c r="B42" s="16"/>
      <c r="C42" s="15"/>
      <c r="D42" s="15"/>
      <c r="E42" s="17"/>
      <c r="F42" s="17"/>
      <c r="G42" s="17"/>
      <c r="H42" s="1691" t="s">
        <v>118</v>
      </c>
      <c r="I42" s="1692"/>
      <c r="J42" s="1693"/>
      <c r="K42" s="1694"/>
      <c r="L42" s="1695"/>
      <c r="M42" s="29" t="s">
        <v>2</v>
      </c>
      <c r="N42" s="1696"/>
      <c r="O42" s="1697"/>
      <c r="P42" s="30" t="s">
        <v>2</v>
      </c>
      <c r="Q42" s="1698">
        <f>Q45+Q50+Q53+Q65+Q68</f>
        <v>161751600</v>
      </c>
      <c r="R42" s="1443"/>
      <c r="S42" s="1444"/>
    </row>
    <row r="43" spans="2:19" ht="29.4" customHeight="1" thickBot="1" x14ac:dyDescent="0.4">
      <c r="B43" s="16"/>
      <c r="C43" s="15"/>
      <c r="D43" s="15"/>
      <c r="E43" s="17"/>
      <c r="F43" s="17"/>
      <c r="G43" s="17"/>
      <c r="H43" s="1677" t="s">
        <v>681</v>
      </c>
      <c r="I43" s="1678"/>
      <c r="J43" s="1679"/>
      <c r="K43" s="1680"/>
      <c r="L43" s="1681"/>
      <c r="M43" s="29" t="s">
        <v>2</v>
      </c>
      <c r="N43" s="1682"/>
      <c r="O43" s="1683"/>
      <c r="P43" s="30" t="s">
        <v>2</v>
      </c>
      <c r="Q43" s="1682"/>
      <c r="R43" s="1684"/>
      <c r="S43" s="1685"/>
    </row>
    <row r="44" spans="2:19" ht="28.25" customHeight="1" thickBot="1" x14ac:dyDescent="0.4">
      <c r="B44" s="16"/>
      <c r="C44" s="15"/>
      <c r="D44" s="15"/>
      <c r="E44" s="17"/>
      <c r="F44" s="17"/>
      <c r="G44" s="17"/>
      <c r="H44" s="1686" t="s">
        <v>682</v>
      </c>
      <c r="I44" s="1687"/>
      <c r="J44" s="1688"/>
      <c r="K44" s="1680"/>
      <c r="L44" s="1681"/>
      <c r="M44" s="29"/>
      <c r="N44" s="1689"/>
      <c r="O44" s="1690"/>
      <c r="P44" s="30"/>
      <c r="Q44" s="349"/>
      <c r="R44" s="350"/>
      <c r="S44" s="351"/>
    </row>
    <row r="45" spans="2:19" ht="15" thickBot="1" x14ac:dyDescent="0.4">
      <c r="B45" s="16"/>
      <c r="C45" s="15"/>
      <c r="D45" s="15"/>
      <c r="E45" s="17"/>
      <c r="F45" s="17"/>
      <c r="G45" s="40"/>
      <c r="H45" s="1677" t="s">
        <v>683</v>
      </c>
      <c r="I45" s="1678"/>
      <c r="J45" s="1679"/>
      <c r="K45" s="1680"/>
      <c r="L45" s="1681"/>
      <c r="M45" s="29"/>
      <c r="N45" s="1689"/>
      <c r="O45" s="1690"/>
      <c r="P45" s="30"/>
      <c r="Q45" s="1702">
        <f>SUM(Q46:S49)</f>
        <v>11100000</v>
      </c>
      <c r="R45" s="1703"/>
      <c r="S45" s="1704"/>
    </row>
    <row r="46" spans="2:19" ht="15" thickBot="1" x14ac:dyDescent="0.4">
      <c r="B46" s="16"/>
      <c r="C46" s="15"/>
      <c r="D46" s="15"/>
      <c r="E46" s="17"/>
      <c r="F46" s="17"/>
      <c r="G46" s="17"/>
      <c r="H46" s="1701" t="s">
        <v>684</v>
      </c>
      <c r="I46" s="1678"/>
      <c r="J46" s="1679"/>
      <c r="K46" s="1680">
        <v>40</v>
      </c>
      <c r="L46" s="1681"/>
      <c r="M46" s="29" t="s">
        <v>480</v>
      </c>
      <c r="N46" s="1689">
        <v>55000</v>
      </c>
      <c r="O46" s="1690"/>
      <c r="P46" s="30">
        <v>0</v>
      </c>
      <c r="Q46" s="1689">
        <f>K46*N46</f>
        <v>2200000</v>
      </c>
      <c r="R46" s="1699"/>
      <c r="S46" s="1700"/>
    </row>
    <row r="47" spans="2:19" ht="17.399999999999999" customHeight="1" thickBot="1" x14ac:dyDescent="0.4">
      <c r="B47" s="16"/>
      <c r="C47" s="15"/>
      <c r="D47" s="15"/>
      <c r="E47" s="17"/>
      <c r="F47" s="17"/>
      <c r="G47" s="17"/>
      <c r="H47" s="453" t="s">
        <v>685</v>
      </c>
      <c r="I47" s="27"/>
      <c r="J47" s="454"/>
      <c r="K47" s="1680">
        <v>40</v>
      </c>
      <c r="L47" s="1681"/>
      <c r="M47" s="29" t="s">
        <v>480</v>
      </c>
      <c r="N47" s="1689">
        <v>55000</v>
      </c>
      <c r="O47" s="1690"/>
      <c r="P47" s="30"/>
      <c r="Q47" s="1689">
        <f>K47*N47</f>
        <v>2200000</v>
      </c>
      <c r="R47" s="1699"/>
      <c r="S47" s="1700"/>
    </row>
    <row r="48" spans="2:19" ht="15" thickBot="1" x14ac:dyDescent="0.4">
      <c r="B48" s="16"/>
      <c r="C48" s="15"/>
      <c r="D48" s="15"/>
      <c r="E48" s="17"/>
      <c r="F48" s="17"/>
      <c r="G48" s="17"/>
      <c r="H48" s="1701" t="s">
        <v>686</v>
      </c>
      <c r="I48" s="1678"/>
      <c r="J48" s="1679"/>
      <c r="K48" s="1680">
        <v>40</v>
      </c>
      <c r="L48" s="1681"/>
      <c r="M48" s="29" t="s">
        <v>687</v>
      </c>
      <c r="N48" s="1689">
        <v>55000</v>
      </c>
      <c r="O48" s="1690"/>
      <c r="P48" s="30"/>
      <c r="Q48" s="1689">
        <f>K48*N48</f>
        <v>2200000</v>
      </c>
      <c r="R48" s="1699"/>
      <c r="S48" s="1700"/>
    </row>
    <row r="49" spans="2:19" ht="19.75" customHeight="1" thickBot="1" x14ac:dyDescent="0.4">
      <c r="B49" s="16"/>
      <c r="C49" s="15"/>
      <c r="D49" s="15"/>
      <c r="E49" s="17"/>
      <c r="F49" s="17"/>
      <c r="G49" s="17"/>
      <c r="H49" s="1701" t="s">
        <v>1155</v>
      </c>
      <c r="I49" s="1678"/>
      <c r="J49" s="1679"/>
      <c r="K49" s="1680">
        <v>3000</v>
      </c>
      <c r="L49" s="1681"/>
      <c r="M49" s="29" t="s">
        <v>689</v>
      </c>
      <c r="N49" s="1689">
        <v>1500</v>
      </c>
      <c r="O49" s="1690"/>
      <c r="P49" s="30"/>
      <c r="Q49" s="1689">
        <f>K49*N49</f>
        <v>4500000</v>
      </c>
      <c r="R49" s="1699"/>
      <c r="S49" s="1700"/>
    </row>
    <row r="50" spans="2:19" ht="28.75" customHeight="1" thickBot="1" x14ac:dyDescent="0.4">
      <c r="B50" s="16"/>
      <c r="C50" s="15"/>
      <c r="D50" s="15"/>
      <c r="E50" s="17"/>
      <c r="F50" s="17"/>
      <c r="G50" s="17"/>
      <c r="H50" s="1686" t="s">
        <v>690</v>
      </c>
      <c r="I50" s="1687"/>
      <c r="J50" s="1688"/>
      <c r="K50" s="1680"/>
      <c r="L50" s="1681"/>
      <c r="M50" s="29"/>
      <c r="N50" s="1689"/>
      <c r="O50" s="1690"/>
      <c r="P50" s="30"/>
      <c r="Q50" s="1705">
        <f>Q51+Q52</f>
        <v>12761600</v>
      </c>
      <c r="R50" s="1706"/>
      <c r="S50" s="1707"/>
    </row>
    <row r="51" spans="2:19" ht="15" thickBot="1" x14ac:dyDescent="0.4">
      <c r="B51" s="16"/>
      <c r="C51" s="15"/>
      <c r="D51" s="15"/>
      <c r="E51" s="17"/>
      <c r="F51" s="17"/>
      <c r="G51" s="17"/>
      <c r="H51" s="1701" t="s">
        <v>691</v>
      </c>
      <c r="I51" s="1678"/>
      <c r="J51" s="1679"/>
      <c r="K51" s="1680">
        <v>1500</v>
      </c>
      <c r="L51" s="1681"/>
      <c r="M51" s="29" t="s">
        <v>475</v>
      </c>
      <c r="N51" s="1689">
        <v>8000</v>
      </c>
      <c r="O51" s="1690"/>
      <c r="P51" s="30"/>
      <c r="Q51" s="1689">
        <f>K51*N51</f>
        <v>12000000</v>
      </c>
      <c r="R51" s="1699"/>
      <c r="S51" s="1700"/>
    </row>
    <row r="52" spans="2:19" ht="18" customHeight="1" thickBot="1" x14ac:dyDescent="0.4">
      <c r="B52" s="16"/>
      <c r="C52" s="15"/>
      <c r="D52" s="15"/>
      <c r="E52" s="17"/>
      <c r="F52" s="17"/>
      <c r="G52" s="17"/>
      <c r="H52" s="1701" t="s">
        <v>692</v>
      </c>
      <c r="I52" s="1678"/>
      <c r="J52" s="1679"/>
      <c r="K52" s="1680">
        <v>2176</v>
      </c>
      <c r="L52" s="1681"/>
      <c r="M52" s="29" t="s">
        <v>693</v>
      </c>
      <c r="N52" s="1689">
        <v>350</v>
      </c>
      <c r="O52" s="1690"/>
      <c r="P52" s="30"/>
      <c r="Q52" s="1689">
        <f>K52*N52</f>
        <v>761600</v>
      </c>
      <c r="R52" s="1699"/>
      <c r="S52" s="1700"/>
    </row>
    <row r="53" spans="2:19" ht="32.4" customHeight="1" thickBot="1" x14ac:dyDescent="0.4">
      <c r="B53" s="16"/>
      <c r="C53" s="15"/>
      <c r="D53" s="15"/>
      <c r="E53" s="17"/>
      <c r="F53" s="17"/>
      <c r="G53" s="17"/>
      <c r="H53" s="1686" t="s">
        <v>694</v>
      </c>
      <c r="I53" s="1687"/>
      <c r="J53" s="1688"/>
      <c r="K53" s="1680"/>
      <c r="L53" s="1681"/>
      <c r="M53" s="29"/>
      <c r="N53" s="1689"/>
      <c r="O53" s="1690"/>
      <c r="P53" s="30"/>
      <c r="Q53" s="1702">
        <f>SUM(Q54:S64)</f>
        <v>113890000</v>
      </c>
      <c r="R53" s="1703"/>
      <c r="S53" s="1704"/>
    </row>
    <row r="54" spans="2:19" ht="22.25" customHeight="1" thickBot="1" x14ac:dyDescent="0.4">
      <c r="B54" s="16"/>
      <c r="C54" s="15"/>
      <c r="D54" s="15"/>
      <c r="E54" s="17"/>
      <c r="F54" s="17"/>
      <c r="G54" s="40"/>
      <c r="H54" s="1701" t="s">
        <v>695</v>
      </c>
      <c r="I54" s="1678"/>
      <c r="J54" s="1679"/>
      <c r="K54" s="1680">
        <v>1</v>
      </c>
      <c r="L54" s="1681"/>
      <c r="M54" s="29" t="s">
        <v>477</v>
      </c>
      <c r="N54" s="1689">
        <v>6000000</v>
      </c>
      <c r="O54" s="1690"/>
      <c r="P54" s="30"/>
      <c r="Q54" s="1689">
        <f>K54*N54</f>
        <v>6000000</v>
      </c>
      <c r="R54" s="1699"/>
      <c r="S54" s="1700"/>
    </row>
    <row r="55" spans="2:19" ht="21" customHeight="1" thickBot="1" x14ac:dyDescent="0.4">
      <c r="B55" s="16"/>
      <c r="C55" s="15"/>
      <c r="D55" s="15"/>
      <c r="E55" s="17"/>
      <c r="F55" s="17"/>
      <c r="G55" s="40"/>
      <c r="H55" s="1701" t="s">
        <v>696</v>
      </c>
      <c r="I55" s="1678"/>
      <c r="J55" s="1679"/>
      <c r="K55" s="1680">
        <v>2</v>
      </c>
      <c r="L55" s="1681"/>
      <c r="M55" s="29" t="s">
        <v>596</v>
      </c>
      <c r="N55" s="1689">
        <v>270000</v>
      </c>
      <c r="O55" s="1690"/>
      <c r="P55" s="30"/>
      <c r="Q55" s="1689">
        <f t="shared" ref="Q55:Q64" si="0">K55*N55</f>
        <v>540000</v>
      </c>
      <c r="R55" s="1699"/>
      <c r="S55" s="1700"/>
    </row>
    <row r="56" spans="2:19" ht="28.25" customHeight="1" thickBot="1" x14ac:dyDescent="0.4">
      <c r="B56" s="16"/>
      <c r="C56" s="15"/>
      <c r="D56" s="15"/>
      <c r="E56" s="17"/>
      <c r="F56" s="17"/>
      <c r="G56" s="40"/>
      <c r="H56" s="1701" t="s">
        <v>697</v>
      </c>
      <c r="I56" s="1678"/>
      <c r="J56" s="1679"/>
      <c r="K56" s="1680">
        <v>2</v>
      </c>
      <c r="L56" s="1681"/>
      <c r="M56" s="29" t="s">
        <v>596</v>
      </c>
      <c r="N56" s="1689">
        <v>330000</v>
      </c>
      <c r="O56" s="1690"/>
      <c r="P56" s="30"/>
      <c r="Q56" s="1689">
        <f t="shared" si="0"/>
        <v>660000</v>
      </c>
      <c r="R56" s="1699"/>
      <c r="S56" s="1700"/>
    </row>
    <row r="57" spans="2:19" ht="19.75" customHeight="1" thickBot="1" x14ac:dyDescent="0.4">
      <c r="B57" s="16"/>
      <c r="C57" s="15"/>
      <c r="D57" s="15"/>
      <c r="E57" s="17"/>
      <c r="F57" s="17"/>
      <c r="G57" s="17"/>
      <c r="H57" s="1701" t="s">
        <v>698</v>
      </c>
      <c r="I57" s="1678"/>
      <c r="J57" s="1679"/>
      <c r="K57" s="1680">
        <v>2</v>
      </c>
      <c r="L57" s="1681"/>
      <c r="M57" s="29" t="s">
        <v>475</v>
      </c>
      <c r="N57" s="1689">
        <v>475000</v>
      </c>
      <c r="O57" s="1690"/>
      <c r="P57" s="30"/>
      <c r="Q57" s="1689">
        <f t="shared" si="0"/>
        <v>950000</v>
      </c>
      <c r="R57" s="1699"/>
      <c r="S57" s="1700"/>
    </row>
    <row r="58" spans="2:19" ht="28.75" customHeight="1" thickBot="1" x14ac:dyDescent="0.4">
      <c r="B58" s="16"/>
      <c r="C58" s="15"/>
      <c r="D58" s="15"/>
      <c r="E58" s="17"/>
      <c r="F58" s="17"/>
      <c r="G58" s="17"/>
      <c r="H58" s="1701" t="s">
        <v>699</v>
      </c>
      <c r="I58" s="1678"/>
      <c r="J58" s="1679"/>
      <c r="K58" s="1680">
        <v>2</v>
      </c>
      <c r="L58" s="1681"/>
      <c r="M58" s="29" t="s">
        <v>475</v>
      </c>
      <c r="N58" s="1689">
        <v>1000000</v>
      </c>
      <c r="O58" s="1690"/>
      <c r="P58" s="30"/>
      <c r="Q58" s="1689">
        <f t="shared" si="0"/>
        <v>2000000</v>
      </c>
      <c r="R58" s="1699"/>
      <c r="S58" s="1700"/>
    </row>
    <row r="59" spans="2:19" ht="21" customHeight="1" thickBot="1" x14ac:dyDescent="0.4">
      <c r="B59" s="16"/>
      <c r="C59" s="15"/>
      <c r="D59" s="15"/>
      <c r="E59" s="17"/>
      <c r="F59" s="17"/>
      <c r="G59" s="17"/>
      <c r="H59" s="1677" t="s">
        <v>700</v>
      </c>
      <c r="I59" s="1678"/>
      <c r="J59" s="1679"/>
      <c r="K59" s="1680">
        <v>8</v>
      </c>
      <c r="L59" s="1681"/>
      <c r="M59" s="29" t="s">
        <v>475</v>
      </c>
      <c r="N59" s="1689">
        <v>1800000</v>
      </c>
      <c r="O59" s="1690"/>
      <c r="P59" s="30"/>
      <c r="Q59" s="1689">
        <f t="shared" si="0"/>
        <v>14400000</v>
      </c>
      <c r="R59" s="1699"/>
      <c r="S59" s="1700"/>
    </row>
    <row r="60" spans="2:19" ht="19.25" customHeight="1" thickBot="1" x14ac:dyDescent="0.4">
      <c r="B60" s="16"/>
      <c r="C60" s="15"/>
      <c r="D60" s="15"/>
      <c r="E60" s="17"/>
      <c r="F60" s="17"/>
      <c r="G60" s="17"/>
      <c r="H60" s="1677" t="s">
        <v>701</v>
      </c>
      <c r="I60" s="1678"/>
      <c r="J60" s="1679"/>
      <c r="K60" s="1680">
        <v>14</v>
      </c>
      <c r="L60" s="1681"/>
      <c r="M60" s="29" t="s">
        <v>475</v>
      </c>
      <c r="N60" s="1689">
        <v>1125000</v>
      </c>
      <c r="O60" s="1690"/>
      <c r="P60" s="30"/>
      <c r="Q60" s="1689">
        <f t="shared" si="0"/>
        <v>15750000</v>
      </c>
      <c r="R60" s="1699"/>
      <c r="S60" s="1700"/>
    </row>
    <row r="61" spans="2:19" ht="16.25" customHeight="1" thickBot="1" x14ac:dyDescent="0.4">
      <c r="B61" s="16"/>
      <c r="C61" s="15"/>
      <c r="D61" s="15"/>
      <c r="E61" s="17"/>
      <c r="F61" s="17"/>
      <c r="G61" s="17"/>
      <c r="H61" s="1701" t="s">
        <v>1156</v>
      </c>
      <c r="I61" s="1678"/>
      <c r="J61" s="1679"/>
      <c r="K61" s="1680">
        <v>19</v>
      </c>
      <c r="L61" s="1681"/>
      <c r="M61" s="29" t="s">
        <v>475</v>
      </c>
      <c r="N61" s="1689">
        <v>3800000</v>
      </c>
      <c r="O61" s="1690"/>
      <c r="P61" s="30"/>
      <c r="Q61" s="1689">
        <f t="shared" si="0"/>
        <v>72200000</v>
      </c>
      <c r="R61" s="1699"/>
      <c r="S61" s="1700"/>
    </row>
    <row r="62" spans="2:19" ht="19.75" customHeight="1" thickBot="1" x14ac:dyDescent="0.4">
      <c r="B62" s="16"/>
      <c r="C62" s="15"/>
      <c r="D62" s="15"/>
      <c r="E62" s="17"/>
      <c r="F62" s="17"/>
      <c r="G62" s="17"/>
      <c r="H62" s="1701" t="s">
        <v>702</v>
      </c>
      <c r="I62" s="1678"/>
      <c r="J62" s="1679"/>
      <c r="K62" s="1680">
        <v>2</v>
      </c>
      <c r="L62" s="1681"/>
      <c r="M62" s="29" t="s">
        <v>479</v>
      </c>
      <c r="N62" s="1689">
        <v>135000</v>
      </c>
      <c r="O62" s="1690"/>
      <c r="P62" s="30"/>
      <c r="Q62" s="1689">
        <f t="shared" si="0"/>
        <v>270000</v>
      </c>
      <c r="R62" s="1699"/>
      <c r="S62" s="1700"/>
    </row>
    <row r="63" spans="2:19" ht="19.75" customHeight="1" thickBot="1" x14ac:dyDescent="0.4">
      <c r="B63" s="16"/>
      <c r="C63" s="15"/>
      <c r="D63" s="15"/>
      <c r="E63" s="17"/>
      <c r="F63" s="17"/>
      <c r="G63" s="17"/>
      <c r="H63" s="1701" t="s">
        <v>703</v>
      </c>
      <c r="I63" s="1678"/>
      <c r="J63" s="1679"/>
      <c r="K63" s="1680">
        <v>4</v>
      </c>
      <c r="L63" s="1681"/>
      <c r="M63" s="29" t="s">
        <v>479</v>
      </c>
      <c r="N63" s="1689">
        <v>130000</v>
      </c>
      <c r="O63" s="1690"/>
      <c r="P63" s="30"/>
      <c r="Q63" s="1689">
        <f t="shared" si="0"/>
        <v>520000</v>
      </c>
      <c r="R63" s="1699"/>
      <c r="S63" s="1700"/>
    </row>
    <row r="64" spans="2:19" ht="19.75" customHeight="1" thickBot="1" x14ac:dyDescent="0.4">
      <c r="B64" s="455"/>
      <c r="C64" s="456"/>
      <c r="D64" s="456"/>
      <c r="E64" s="457"/>
      <c r="F64" s="457"/>
      <c r="G64" s="458"/>
      <c r="H64" s="87" t="s">
        <v>704</v>
      </c>
      <c r="I64" s="27"/>
      <c r="J64" s="27"/>
      <c r="K64" s="1680">
        <v>5</v>
      </c>
      <c r="L64" s="1681"/>
      <c r="M64" s="459" t="s">
        <v>475</v>
      </c>
      <c r="N64" s="361">
        <v>120000</v>
      </c>
      <c r="O64" s="361"/>
      <c r="P64" s="30"/>
      <c r="Q64" s="1689">
        <f t="shared" si="0"/>
        <v>600000</v>
      </c>
      <c r="R64" s="1699"/>
      <c r="S64" s="1700"/>
    </row>
    <row r="65" spans="2:19" s="466" customFormat="1" ht="30" customHeight="1" thickBot="1" x14ac:dyDescent="0.4">
      <c r="B65" s="460"/>
      <c r="C65" s="461"/>
      <c r="D65" s="461"/>
      <c r="E65" s="462"/>
      <c r="F65" s="462"/>
      <c r="G65" s="463"/>
      <c r="H65" s="464" t="s">
        <v>705</v>
      </c>
      <c r="I65" s="123"/>
      <c r="J65" s="123"/>
      <c r="K65" s="363"/>
      <c r="L65" s="364"/>
      <c r="M65" s="465"/>
      <c r="N65" s="346"/>
      <c r="O65" s="346"/>
      <c r="P65" s="72"/>
      <c r="Q65" s="1702">
        <f>SUM(Q66:S67)</f>
        <v>12000000</v>
      </c>
      <c r="R65" s="1703"/>
      <c r="S65" s="347"/>
    </row>
    <row r="66" spans="2:19" ht="30.65" customHeight="1" thickBot="1" x14ac:dyDescent="0.4">
      <c r="B66" s="455"/>
      <c r="C66" s="456"/>
      <c r="D66" s="456"/>
      <c r="E66" s="457"/>
      <c r="F66" s="457"/>
      <c r="G66" s="458"/>
      <c r="H66" s="87" t="s">
        <v>706</v>
      </c>
      <c r="I66" s="27"/>
      <c r="J66" s="27"/>
      <c r="K66" s="1680">
        <v>300</v>
      </c>
      <c r="L66" s="1681"/>
      <c r="M66" s="467" t="s">
        <v>490</v>
      </c>
      <c r="N66" s="1699">
        <v>25000</v>
      </c>
      <c r="O66" s="1690"/>
      <c r="P66" s="30"/>
      <c r="Q66" s="1689">
        <f>K66*N66</f>
        <v>7500000</v>
      </c>
      <c r="R66" s="1699"/>
      <c r="S66" s="1700"/>
    </row>
    <row r="67" spans="2:19" ht="27" customHeight="1" thickBot="1" x14ac:dyDescent="0.4">
      <c r="B67" s="455"/>
      <c r="C67" s="456"/>
      <c r="D67" s="456"/>
      <c r="E67" s="457"/>
      <c r="F67" s="457"/>
      <c r="G67" s="458"/>
      <c r="H67" s="87" t="s">
        <v>707</v>
      </c>
      <c r="I67" s="27"/>
      <c r="J67" s="27"/>
      <c r="K67" s="1680">
        <v>300</v>
      </c>
      <c r="L67" s="1681"/>
      <c r="M67" s="467" t="s">
        <v>490</v>
      </c>
      <c r="N67" s="361">
        <v>15000</v>
      </c>
      <c r="O67" s="361"/>
      <c r="P67" s="30"/>
      <c r="Q67" s="1689">
        <f t="shared" ref="Q67:Q69" si="1">K67*N67</f>
        <v>4500000</v>
      </c>
      <c r="R67" s="1699"/>
      <c r="S67" s="1700"/>
    </row>
    <row r="68" spans="2:19" s="466" customFormat="1" ht="27" customHeight="1" thickBot="1" x14ac:dyDescent="0.4">
      <c r="B68" s="460"/>
      <c r="C68" s="461"/>
      <c r="D68" s="461"/>
      <c r="E68" s="462"/>
      <c r="F68" s="462"/>
      <c r="G68" s="463"/>
      <c r="H68" s="464" t="s">
        <v>708</v>
      </c>
      <c r="I68" s="123"/>
      <c r="J68" s="123"/>
      <c r="K68" s="363"/>
      <c r="L68" s="364"/>
      <c r="M68" s="467"/>
      <c r="N68" s="346"/>
      <c r="O68" s="346"/>
      <c r="P68" s="72"/>
      <c r="Q68" s="1702">
        <f>SUM(Q69:S70)</f>
        <v>12000000</v>
      </c>
      <c r="R68" s="1703"/>
      <c r="S68" s="347"/>
    </row>
    <row r="69" spans="2:19" ht="27" customHeight="1" thickBot="1" x14ac:dyDescent="0.4">
      <c r="B69" s="455"/>
      <c r="C69" s="456"/>
      <c r="D69" s="456"/>
      <c r="E69" s="457"/>
      <c r="F69" s="457"/>
      <c r="G69" s="458"/>
      <c r="H69" s="87" t="s">
        <v>277</v>
      </c>
      <c r="I69" s="27"/>
      <c r="J69" s="27"/>
      <c r="K69" s="1680">
        <v>300</v>
      </c>
      <c r="L69" s="1681"/>
      <c r="M69" s="467" t="s">
        <v>490</v>
      </c>
      <c r="N69" s="1699">
        <v>25000</v>
      </c>
      <c r="O69" s="1690"/>
      <c r="P69" s="30"/>
      <c r="Q69" s="1689">
        <f t="shared" si="1"/>
        <v>7500000</v>
      </c>
      <c r="R69" s="1699"/>
      <c r="S69" s="1700"/>
    </row>
    <row r="70" spans="2:19" ht="45" customHeight="1" thickBot="1" x14ac:dyDescent="0.4">
      <c r="B70" s="455"/>
      <c r="C70" s="456"/>
      <c r="D70" s="456"/>
      <c r="E70" s="457"/>
      <c r="F70" s="457"/>
      <c r="G70" s="458"/>
      <c r="H70" s="87" t="s">
        <v>709</v>
      </c>
      <c r="I70" s="27"/>
      <c r="J70" s="27"/>
      <c r="K70" s="1680">
        <v>300</v>
      </c>
      <c r="L70" s="1681"/>
      <c r="M70" s="467" t="s">
        <v>490</v>
      </c>
      <c r="N70" s="361">
        <v>15000</v>
      </c>
      <c r="O70" s="361"/>
      <c r="P70" s="30"/>
      <c r="Q70" s="1689">
        <f>K70*N70</f>
        <v>4500000</v>
      </c>
      <c r="R70" s="1699"/>
      <c r="S70" s="1700"/>
    </row>
    <row r="71" spans="2:19" ht="28.25" customHeight="1" thickBot="1" x14ac:dyDescent="0.4">
      <c r="B71" s="455"/>
      <c r="C71" s="456"/>
      <c r="D71" s="456"/>
      <c r="E71" s="457"/>
      <c r="F71" s="457"/>
      <c r="G71" s="458"/>
      <c r="H71" s="87" t="s">
        <v>710</v>
      </c>
      <c r="I71" s="27"/>
      <c r="J71" s="27"/>
      <c r="K71" s="348"/>
      <c r="L71" s="468">
        <v>0</v>
      </c>
      <c r="M71" s="469" t="s">
        <v>490</v>
      </c>
      <c r="N71" s="361">
        <v>0</v>
      </c>
      <c r="O71" s="361"/>
      <c r="P71" s="353"/>
      <c r="Q71" s="1708">
        <v>0</v>
      </c>
      <c r="R71" s="1510"/>
      <c r="S71" s="354"/>
    </row>
    <row r="72" spans="2:19" ht="22.75" customHeight="1" thickBot="1" x14ac:dyDescent="0.4">
      <c r="B72" s="1427"/>
      <c r="C72" s="1084"/>
      <c r="D72" s="1084"/>
      <c r="E72" s="1084"/>
      <c r="F72" s="1084"/>
      <c r="G72" s="1084"/>
      <c r="H72" s="1084"/>
      <c r="I72" s="1087" t="s">
        <v>357</v>
      </c>
      <c r="J72" s="1087"/>
      <c r="K72" s="1087"/>
      <c r="L72" s="1087"/>
      <c r="M72" s="1087"/>
      <c r="N72" s="1087"/>
      <c r="O72" s="1087"/>
      <c r="P72" s="1088"/>
      <c r="Q72" s="1709">
        <f>Q42</f>
        <v>161751600</v>
      </c>
      <c r="R72" s="1710"/>
      <c r="S72" s="1711"/>
    </row>
    <row r="73" spans="2:19" ht="16" thickBot="1" x14ac:dyDescent="0.4">
      <c r="B73" s="1427"/>
      <c r="C73" s="1084"/>
      <c r="D73" s="1084"/>
      <c r="E73" s="1084"/>
      <c r="F73" s="1084"/>
      <c r="G73" s="1084"/>
      <c r="H73" s="1084"/>
      <c r="I73" s="1186" t="s">
        <v>2</v>
      </c>
      <c r="J73" s="1186"/>
      <c r="K73" s="1186"/>
      <c r="L73" s="1186"/>
      <c r="M73" s="1186"/>
      <c r="N73" s="1186"/>
      <c r="O73" s="1186"/>
      <c r="P73" s="1186"/>
      <c r="Q73" s="1084"/>
      <c r="R73" s="1084"/>
      <c r="S73" s="1085"/>
    </row>
  </sheetData>
  <mergeCells count="192">
    <mergeCell ref="B73:H73"/>
    <mergeCell ref="I73:P73"/>
    <mergeCell ref="Q73:S73"/>
    <mergeCell ref="K70:L70"/>
    <mergeCell ref="Q70:S70"/>
    <mergeCell ref="Q71:R71"/>
    <mergeCell ref="B72:H72"/>
    <mergeCell ref="I72:P72"/>
    <mergeCell ref="Q72:S72"/>
    <mergeCell ref="K67:L67"/>
    <mergeCell ref="Q67:S67"/>
    <mergeCell ref="Q68:R68"/>
    <mergeCell ref="K69:L69"/>
    <mergeCell ref="N69:O69"/>
    <mergeCell ref="Q69:S69"/>
    <mergeCell ref="K64:L64"/>
    <mergeCell ref="Q64:S64"/>
    <mergeCell ref="Q65:R65"/>
    <mergeCell ref="K66:L66"/>
    <mergeCell ref="N66:O66"/>
    <mergeCell ref="Q66:S66"/>
    <mergeCell ref="H62:J62"/>
    <mergeCell ref="K62:L62"/>
    <mergeCell ref="N62:O62"/>
    <mergeCell ref="Q62:S62"/>
    <mergeCell ref="H63:J63"/>
    <mergeCell ref="K63:L63"/>
    <mergeCell ref="N63:O63"/>
    <mergeCell ref="Q63:S63"/>
    <mergeCell ref="H60:J60"/>
    <mergeCell ref="K60:L60"/>
    <mergeCell ref="N60:O60"/>
    <mergeCell ref="Q60:S60"/>
    <mergeCell ref="H61:J61"/>
    <mergeCell ref="K61:L61"/>
    <mergeCell ref="N61:O61"/>
    <mergeCell ref="Q61:S61"/>
    <mergeCell ref="H58:J58"/>
    <mergeCell ref="K58:L58"/>
    <mergeCell ref="N58:O58"/>
    <mergeCell ref="Q58:S58"/>
    <mergeCell ref="H59:J59"/>
    <mergeCell ref="K59:L59"/>
    <mergeCell ref="N59:O59"/>
    <mergeCell ref="Q59:S59"/>
    <mergeCell ref="H56:J56"/>
    <mergeCell ref="K56:L56"/>
    <mergeCell ref="N56:O56"/>
    <mergeCell ref="Q56:S56"/>
    <mergeCell ref="H57:J57"/>
    <mergeCell ref="K57:L57"/>
    <mergeCell ref="N57:O57"/>
    <mergeCell ref="Q57:S57"/>
    <mergeCell ref="H54:J54"/>
    <mergeCell ref="K54:L54"/>
    <mergeCell ref="N54:O54"/>
    <mergeCell ref="Q54:S54"/>
    <mergeCell ref="H55:J55"/>
    <mergeCell ref="K55:L55"/>
    <mergeCell ref="N55:O55"/>
    <mergeCell ref="Q55:S55"/>
    <mergeCell ref="H52:J52"/>
    <mergeCell ref="K52:L52"/>
    <mergeCell ref="N52:O52"/>
    <mergeCell ref="Q52:S52"/>
    <mergeCell ref="H53:J53"/>
    <mergeCell ref="K53:L53"/>
    <mergeCell ref="N53:O53"/>
    <mergeCell ref="Q53:S53"/>
    <mergeCell ref="H50:J50"/>
    <mergeCell ref="K50:L50"/>
    <mergeCell ref="N50:O50"/>
    <mergeCell ref="Q50:S50"/>
    <mergeCell ref="H51:J51"/>
    <mergeCell ref="K51:L51"/>
    <mergeCell ref="N51:O51"/>
    <mergeCell ref="Q51:S51"/>
    <mergeCell ref="H49:J49"/>
    <mergeCell ref="K49:L49"/>
    <mergeCell ref="N49:O49"/>
    <mergeCell ref="Q49:S49"/>
    <mergeCell ref="K47:L47"/>
    <mergeCell ref="N47:O47"/>
    <mergeCell ref="Q47:S47"/>
    <mergeCell ref="H48:J48"/>
    <mergeCell ref="K48:L48"/>
    <mergeCell ref="N48:O48"/>
    <mergeCell ref="Q48:S48"/>
    <mergeCell ref="H45:J45"/>
    <mergeCell ref="K45:L45"/>
    <mergeCell ref="N45:O45"/>
    <mergeCell ref="Q45:S45"/>
    <mergeCell ref="H46:J46"/>
    <mergeCell ref="K46:L46"/>
    <mergeCell ref="N46:O46"/>
    <mergeCell ref="Q46:S46"/>
    <mergeCell ref="H43:J43"/>
    <mergeCell ref="K43:L43"/>
    <mergeCell ref="N43:O43"/>
    <mergeCell ref="Q43:S43"/>
    <mergeCell ref="H44:J44"/>
    <mergeCell ref="K44:L44"/>
    <mergeCell ref="N44:O44"/>
    <mergeCell ref="B41:G41"/>
    <mergeCell ref="H41:J41"/>
    <mergeCell ref="K41:L41"/>
    <mergeCell ref="N41:O41"/>
    <mergeCell ref="Q41:S41"/>
    <mergeCell ref="H42:J42"/>
    <mergeCell ref="K42:L42"/>
    <mergeCell ref="N42:O42"/>
    <mergeCell ref="Q42:S42"/>
    <mergeCell ref="B39:G40"/>
    <mergeCell ref="H39:J40"/>
    <mergeCell ref="K39:P39"/>
    <mergeCell ref="Q39:S40"/>
    <mergeCell ref="K40:L40"/>
    <mergeCell ref="N40:O40"/>
    <mergeCell ref="B37:H37"/>
    <mergeCell ref="I37:P37"/>
    <mergeCell ref="Q37:S37"/>
    <mergeCell ref="B38:H38"/>
    <mergeCell ref="I38:P38"/>
    <mergeCell ref="Q38:S38"/>
    <mergeCell ref="B35:H35"/>
    <mergeCell ref="I35:P35"/>
    <mergeCell ref="Q35:S35"/>
    <mergeCell ref="B36:H36"/>
    <mergeCell ref="I36:P36"/>
    <mergeCell ref="Q36:S36"/>
    <mergeCell ref="B33:H33"/>
    <mergeCell ref="I33:P33"/>
    <mergeCell ref="Q33:S33"/>
    <mergeCell ref="B34:H34"/>
    <mergeCell ref="I34:P34"/>
    <mergeCell ref="Q34:S34"/>
    <mergeCell ref="B31:H31"/>
    <mergeCell ref="I31:P31"/>
    <mergeCell ref="Q31:S31"/>
    <mergeCell ref="B32:H32"/>
    <mergeCell ref="I32:P32"/>
    <mergeCell ref="Q32:S32"/>
    <mergeCell ref="B26:D26"/>
    <mergeCell ref="E26:M26"/>
    <mergeCell ref="N26:S26"/>
    <mergeCell ref="B27:I27"/>
    <mergeCell ref="J27:S27"/>
    <mergeCell ref="B30:H30"/>
    <mergeCell ref="I30:P30"/>
    <mergeCell ref="Q30:S30"/>
    <mergeCell ref="B24:D24"/>
    <mergeCell ref="E24:M24"/>
    <mergeCell ref="N24:S24"/>
    <mergeCell ref="B25:D25"/>
    <mergeCell ref="E25:M25"/>
    <mergeCell ref="N25:S25"/>
    <mergeCell ref="B22:D22"/>
    <mergeCell ref="E22:M22"/>
    <mergeCell ref="N22:S22"/>
    <mergeCell ref="B23:D23"/>
    <mergeCell ref="E23:M23"/>
    <mergeCell ref="N23:S23"/>
    <mergeCell ref="B19:F19"/>
    <mergeCell ref="G19:S19"/>
    <mergeCell ref="B20:S20"/>
    <mergeCell ref="B21:S21"/>
    <mergeCell ref="B15:F15"/>
    <mergeCell ref="G15:S15"/>
    <mergeCell ref="B16:F16"/>
    <mergeCell ref="G16:S16"/>
    <mergeCell ref="B17:F17"/>
    <mergeCell ref="G17:S17"/>
    <mergeCell ref="B14:F14"/>
    <mergeCell ref="G14:S14"/>
    <mergeCell ref="B9:F9"/>
    <mergeCell ref="G9:S9"/>
    <mergeCell ref="B10:F10"/>
    <mergeCell ref="G10:S10"/>
    <mergeCell ref="B11:F11"/>
    <mergeCell ref="G11:S11"/>
    <mergeCell ref="B18:F18"/>
    <mergeCell ref="G18:S18"/>
    <mergeCell ref="B2:S2"/>
    <mergeCell ref="B5:P5"/>
    <mergeCell ref="Q5:S7"/>
    <mergeCell ref="B6:P6"/>
    <mergeCell ref="B7:P7"/>
    <mergeCell ref="B8:S8"/>
    <mergeCell ref="B12:F12"/>
    <mergeCell ref="G12:S12"/>
    <mergeCell ref="B13:F13"/>
    <mergeCell ref="G13:S13"/>
  </mergeCells>
  <printOptions horizontalCentered="1"/>
  <pageMargins left="0.31496062992125984" right="0.31496062992125984" top="0.74803149606299213" bottom="1.5354330708661419" header="0.31496062992125984" footer="0.31496062992125984"/>
  <pageSetup paperSize="5" scale="7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15EB-FBBD-49B1-A395-B50A846EF4BD}">
  <sheetPr>
    <tabColor rgb="FFFF0000"/>
  </sheetPr>
  <dimension ref="A1:R83"/>
  <sheetViews>
    <sheetView view="pageBreakPreview" topLeftCell="A52" zoomScaleNormal="75" zoomScaleSheetLayoutView="100" workbookViewId="0">
      <selection activeCell="O58" sqref="O58"/>
    </sheetView>
  </sheetViews>
  <sheetFormatPr defaultColWidth="9.1796875" defaultRowHeight="15.5" x14ac:dyDescent="0.35"/>
  <cols>
    <col min="1" max="5" width="3.7265625" style="470" customWidth="1"/>
    <col min="6" max="6" width="6.453125" style="470" bestFit="1" customWidth="1"/>
    <col min="7" max="7" width="3.7265625" style="471" customWidth="1"/>
    <col min="8" max="9" width="3.26953125" style="471" customWidth="1"/>
    <col min="10" max="10" width="43.453125" style="471" customWidth="1"/>
    <col min="11" max="11" width="9.1796875" style="471"/>
    <col min="12" max="12" width="13.26953125" style="471" customWidth="1"/>
    <col min="13" max="13" width="12" style="471" bestFit="1" customWidth="1"/>
    <col min="14" max="14" width="5.453125" style="471" bestFit="1" customWidth="1"/>
    <col min="15" max="15" width="18.81640625" style="471" customWidth="1"/>
    <col min="16" max="16" width="1.7265625" style="471" customWidth="1"/>
    <col min="17" max="17" width="13.81640625" style="472" customWidth="1"/>
    <col min="18" max="16384" width="9.1796875" style="471"/>
  </cols>
  <sheetData>
    <row r="1" spans="1:17" ht="39.75" customHeight="1" x14ac:dyDescent="0.35">
      <c r="A1" s="473"/>
      <c r="B1" s="474"/>
      <c r="C1" s="474"/>
      <c r="D1" s="474"/>
      <c r="E1" s="474"/>
      <c r="F1" s="1713" t="s">
        <v>711</v>
      </c>
      <c r="G1" s="1713"/>
      <c r="H1" s="1713"/>
      <c r="I1" s="1713"/>
      <c r="J1" s="1713"/>
      <c r="K1" s="1713"/>
      <c r="L1" s="1714"/>
      <c r="M1" s="475"/>
      <c r="N1" s="475"/>
      <c r="O1" s="1715"/>
    </row>
    <row r="2" spans="1:17" ht="39.75" customHeight="1" thickBot="1" x14ac:dyDescent="0.4">
      <c r="A2" s="476"/>
      <c r="B2" s="477"/>
      <c r="C2" s="477"/>
      <c r="D2" s="477"/>
      <c r="E2" s="477"/>
      <c r="F2" s="1717" t="s">
        <v>712</v>
      </c>
      <c r="G2" s="1717"/>
      <c r="H2" s="1717"/>
      <c r="I2" s="1717"/>
      <c r="J2" s="1717"/>
      <c r="K2" s="1717"/>
      <c r="L2" s="1718"/>
      <c r="O2" s="1716"/>
    </row>
    <row r="3" spans="1:17" ht="21.5" thickBot="1" x14ac:dyDescent="0.55000000000000004">
      <c r="A3" s="1719" t="s">
        <v>785</v>
      </c>
      <c r="B3" s="1720"/>
      <c r="C3" s="1720"/>
      <c r="D3" s="1720"/>
      <c r="E3" s="1720"/>
      <c r="F3" s="1720"/>
      <c r="G3" s="1720"/>
      <c r="H3" s="1720"/>
      <c r="I3" s="1720"/>
      <c r="J3" s="1720"/>
      <c r="K3" s="1720"/>
      <c r="L3" s="1721"/>
      <c r="M3" s="478"/>
      <c r="O3" s="479"/>
    </row>
    <row r="4" spans="1:17" s="485" customFormat="1" x14ac:dyDescent="0.35">
      <c r="A4" s="480" t="s">
        <v>714</v>
      </c>
      <c r="B4" s="481"/>
      <c r="C4" s="481"/>
      <c r="D4" s="481"/>
      <c r="E4" s="481"/>
      <c r="F4" s="481"/>
      <c r="G4" s="482"/>
      <c r="H4" s="483" t="s">
        <v>461</v>
      </c>
      <c r="I4" s="482" t="s">
        <v>715</v>
      </c>
      <c r="J4" s="482"/>
      <c r="K4" s="482"/>
      <c r="L4" s="482"/>
      <c r="M4" s="482"/>
      <c r="N4" s="482"/>
      <c r="O4" s="484"/>
      <c r="Q4" s="486"/>
    </row>
    <row r="5" spans="1:17" s="485" customFormat="1" x14ac:dyDescent="0.35">
      <c r="A5" s="487" t="s">
        <v>460</v>
      </c>
      <c r="B5" s="488"/>
      <c r="C5" s="488"/>
      <c r="D5" s="488"/>
      <c r="E5" s="488"/>
      <c r="F5" s="488"/>
      <c r="G5" s="489"/>
      <c r="H5" s="490" t="s">
        <v>461</v>
      </c>
      <c r="I5" s="489" t="s">
        <v>716</v>
      </c>
      <c r="J5" s="489"/>
      <c r="K5" s="489"/>
      <c r="L5" s="489"/>
      <c r="M5" s="489"/>
      <c r="N5" s="489"/>
      <c r="O5" s="491"/>
      <c r="Q5" s="486"/>
    </row>
    <row r="6" spans="1:17" s="485" customFormat="1" x14ac:dyDescent="0.35">
      <c r="A6" s="487" t="s">
        <v>717</v>
      </c>
      <c r="B6" s="488"/>
      <c r="C6" s="488" t="s">
        <v>717</v>
      </c>
      <c r="D6" s="488"/>
      <c r="E6" s="488"/>
      <c r="F6" s="488"/>
      <c r="G6" s="489"/>
      <c r="H6" s="490" t="s">
        <v>461</v>
      </c>
      <c r="I6" s="1722" t="s">
        <v>718</v>
      </c>
      <c r="J6" s="1722"/>
      <c r="K6" s="1722"/>
      <c r="L6" s="1722"/>
      <c r="M6" s="1722"/>
      <c r="N6" s="1722"/>
      <c r="O6" s="1723"/>
      <c r="Q6" s="486"/>
    </row>
    <row r="7" spans="1:17" s="485" customFormat="1" x14ac:dyDescent="0.35">
      <c r="A7" s="487" t="s">
        <v>719</v>
      </c>
      <c r="B7" s="488"/>
      <c r="C7" s="488"/>
      <c r="D7" s="488"/>
      <c r="E7" s="488"/>
      <c r="F7" s="488"/>
      <c r="G7" s="489"/>
      <c r="H7" s="490" t="s">
        <v>461</v>
      </c>
      <c r="I7" s="492"/>
      <c r="J7" s="492"/>
      <c r="K7" s="492"/>
      <c r="L7" s="492"/>
      <c r="M7" s="492"/>
      <c r="N7" s="492"/>
      <c r="O7" s="493"/>
      <c r="Q7" s="486"/>
    </row>
    <row r="8" spans="1:17" s="485" customFormat="1" x14ac:dyDescent="0.35">
      <c r="A8" s="487" t="s">
        <v>720</v>
      </c>
      <c r="B8" s="488"/>
      <c r="C8" s="488"/>
      <c r="D8" s="488"/>
      <c r="E8" s="488"/>
      <c r="F8" s="488"/>
      <c r="G8" s="489"/>
      <c r="H8" s="490" t="s">
        <v>461</v>
      </c>
      <c r="I8" s="489" t="s">
        <v>721</v>
      </c>
      <c r="J8" s="489"/>
      <c r="K8" s="489"/>
      <c r="L8" s="489"/>
      <c r="M8" s="489"/>
      <c r="N8" s="489"/>
      <c r="O8" s="491"/>
      <c r="Q8" s="486"/>
    </row>
    <row r="9" spans="1:17" s="485" customFormat="1" x14ac:dyDescent="0.35">
      <c r="A9" s="487" t="s">
        <v>466</v>
      </c>
      <c r="B9" s="488"/>
      <c r="C9" s="488"/>
      <c r="D9" s="488"/>
      <c r="E9" s="488"/>
      <c r="F9" s="488"/>
      <c r="G9" s="489"/>
      <c r="H9" s="490" t="s">
        <v>461</v>
      </c>
      <c r="I9" s="494" t="s">
        <v>786</v>
      </c>
      <c r="J9" s="494"/>
      <c r="K9" s="489"/>
      <c r="L9" s="489"/>
      <c r="M9" s="489"/>
      <c r="N9" s="489"/>
      <c r="O9" s="491"/>
      <c r="Q9" s="486"/>
    </row>
    <row r="10" spans="1:17" s="485" customFormat="1" x14ac:dyDescent="0.35">
      <c r="A10" s="487" t="s">
        <v>460</v>
      </c>
      <c r="B10" s="488"/>
      <c r="C10" s="488"/>
      <c r="D10" s="488"/>
      <c r="E10" s="488"/>
      <c r="F10" s="488"/>
      <c r="G10" s="490"/>
      <c r="H10" s="490" t="s">
        <v>461</v>
      </c>
      <c r="I10" s="494" t="s">
        <v>787</v>
      </c>
      <c r="J10" s="494"/>
      <c r="K10" s="489"/>
      <c r="L10" s="489"/>
      <c r="M10" s="489"/>
      <c r="N10" s="489"/>
      <c r="O10" s="491"/>
      <c r="Q10" s="486"/>
    </row>
    <row r="11" spans="1:17" s="485" customFormat="1" x14ac:dyDescent="0.35">
      <c r="A11" s="487" t="s">
        <v>725</v>
      </c>
      <c r="B11" s="488"/>
      <c r="C11" s="488"/>
      <c r="D11" s="488"/>
      <c r="E11" s="488"/>
      <c r="F11" s="488"/>
      <c r="G11" s="490"/>
      <c r="H11" s="490" t="s">
        <v>461</v>
      </c>
      <c r="I11" s="494" t="s">
        <v>787</v>
      </c>
      <c r="J11" s="494"/>
      <c r="K11" s="489"/>
      <c r="L11" s="489"/>
      <c r="M11" s="489"/>
      <c r="N11" s="489"/>
      <c r="O11" s="491"/>
      <c r="Q11" s="486"/>
    </row>
    <row r="12" spans="1:17" s="485" customFormat="1" x14ac:dyDescent="0.35">
      <c r="A12" s="487" t="s">
        <v>726</v>
      </c>
      <c r="B12" s="488"/>
      <c r="C12" s="488"/>
      <c r="D12" s="488"/>
      <c r="E12" s="488"/>
      <c r="F12" s="488"/>
      <c r="G12" s="490"/>
      <c r="H12" s="490" t="s">
        <v>461</v>
      </c>
      <c r="I12" s="1712">
        <v>0</v>
      </c>
      <c r="J12" s="1712"/>
      <c r="K12" s="489"/>
      <c r="L12" s="489"/>
      <c r="M12" s="489"/>
      <c r="N12" s="489"/>
      <c r="O12" s="491"/>
      <c r="Q12" s="486"/>
    </row>
    <row r="13" spans="1:17" s="485" customFormat="1" x14ac:dyDescent="0.35">
      <c r="A13" s="487" t="s">
        <v>23</v>
      </c>
      <c r="B13" s="488"/>
      <c r="C13" s="488"/>
      <c r="D13" s="488"/>
      <c r="E13" s="488"/>
      <c r="F13" s="488"/>
      <c r="G13" s="489"/>
      <c r="H13" s="490" t="s">
        <v>461</v>
      </c>
      <c r="I13" s="1712">
        <f>O32</f>
        <v>5736200</v>
      </c>
      <c r="J13" s="1712"/>
      <c r="K13" s="495"/>
      <c r="L13" s="495"/>
      <c r="M13" s="495"/>
      <c r="N13" s="495"/>
      <c r="O13" s="496"/>
      <c r="Q13" s="486"/>
    </row>
    <row r="14" spans="1:17" s="485" customFormat="1" ht="16" thickBot="1" x14ac:dyDescent="0.4">
      <c r="A14" s="487" t="s">
        <v>25</v>
      </c>
      <c r="B14" s="497"/>
      <c r="C14" s="497"/>
      <c r="D14" s="497"/>
      <c r="E14" s="497"/>
      <c r="F14" s="497"/>
      <c r="G14" s="498"/>
      <c r="H14" s="499" t="s">
        <v>461</v>
      </c>
      <c r="I14" s="1724">
        <v>0</v>
      </c>
      <c r="J14" s="1724"/>
      <c r="K14" s="498"/>
      <c r="L14" s="498"/>
      <c r="M14" s="498"/>
      <c r="N14" s="498"/>
      <c r="O14" s="500"/>
      <c r="Q14" s="486"/>
    </row>
    <row r="15" spans="1:17" ht="16" thickBot="1" x14ac:dyDescent="0.4">
      <c r="A15" s="1725" t="s">
        <v>727</v>
      </c>
      <c r="B15" s="1726"/>
      <c r="C15" s="1726"/>
      <c r="D15" s="1726"/>
      <c r="E15" s="1726"/>
      <c r="F15" s="1726"/>
      <c r="G15" s="1726"/>
      <c r="H15" s="1726"/>
      <c r="I15" s="1726"/>
      <c r="J15" s="1726"/>
      <c r="K15" s="1726"/>
      <c r="L15" s="1726"/>
      <c r="M15" s="1726"/>
      <c r="N15" s="1726"/>
      <c r="O15" s="1727"/>
    </row>
    <row r="16" spans="1:17" x14ac:dyDescent="0.35">
      <c r="A16" s="1728" t="s">
        <v>721</v>
      </c>
      <c r="B16" s="1729"/>
      <c r="C16" s="1729"/>
      <c r="D16" s="1729"/>
      <c r="E16" s="1729"/>
      <c r="F16" s="1729"/>
      <c r="G16" s="1730"/>
      <c r="H16" s="1731" t="s">
        <v>728</v>
      </c>
      <c r="I16" s="1729"/>
      <c r="J16" s="1729"/>
      <c r="K16" s="1729"/>
      <c r="L16" s="1730"/>
      <c r="M16" s="1731" t="s">
        <v>729</v>
      </c>
      <c r="N16" s="1729"/>
      <c r="O16" s="1732"/>
    </row>
    <row r="17" spans="1:17" ht="15.75" customHeight="1" x14ac:dyDescent="0.35">
      <c r="A17" s="1733" t="s">
        <v>720</v>
      </c>
      <c r="B17" s="1722"/>
      <c r="C17" s="1722"/>
      <c r="D17" s="1722"/>
      <c r="E17" s="1722"/>
      <c r="F17" s="1722"/>
      <c r="G17" s="1734"/>
      <c r="H17" s="490" t="s">
        <v>461</v>
      </c>
      <c r="I17" s="1735"/>
      <c r="J17" s="1735"/>
      <c r="K17" s="1735"/>
      <c r="L17" s="1736"/>
      <c r="M17" s="1737"/>
      <c r="N17" s="1738"/>
      <c r="O17" s="1739"/>
    </row>
    <row r="18" spans="1:17" x14ac:dyDescent="0.35">
      <c r="A18" s="1740" t="s">
        <v>730</v>
      </c>
      <c r="B18" s="1741"/>
      <c r="C18" s="1741"/>
      <c r="D18" s="1741"/>
      <c r="E18" s="1741"/>
      <c r="F18" s="1741"/>
      <c r="G18" s="1742"/>
      <c r="H18" s="501" t="s">
        <v>461</v>
      </c>
      <c r="I18" s="1722" t="s">
        <v>731</v>
      </c>
      <c r="J18" s="1722"/>
      <c r="K18" s="1722"/>
      <c r="L18" s="1734"/>
      <c r="M18" s="1743">
        <f>O32</f>
        <v>5736200</v>
      </c>
      <c r="N18" s="1744"/>
      <c r="O18" s="1745"/>
    </row>
    <row r="19" spans="1:17" ht="34.5" customHeight="1" x14ac:dyDescent="0.35">
      <c r="A19" s="1733" t="s">
        <v>732</v>
      </c>
      <c r="B19" s="1722"/>
      <c r="C19" s="1722"/>
      <c r="D19" s="1722"/>
      <c r="E19" s="1722"/>
      <c r="F19" s="1722"/>
      <c r="G19" s="1734"/>
      <c r="H19" s="490" t="s">
        <v>461</v>
      </c>
      <c r="I19" s="1735" t="s">
        <v>788</v>
      </c>
      <c r="J19" s="1735"/>
      <c r="K19" s="1735"/>
      <c r="L19" s="1736"/>
      <c r="M19" s="1746"/>
      <c r="N19" s="1747"/>
      <c r="O19" s="1748"/>
    </row>
    <row r="20" spans="1:17" ht="15.75" customHeight="1" x14ac:dyDescent="0.35">
      <c r="A20" s="1733" t="s">
        <v>735</v>
      </c>
      <c r="B20" s="1722"/>
      <c r="C20" s="1722"/>
      <c r="D20" s="1722"/>
      <c r="E20" s="1722"/>
      <c r="F20" s="1722"/>
      <c r="G20" s="1734"/>
      <c r="H20" s="490" t="s">
        <v>461</v>
      </c>
      <c r="I20" s="1735" t="s">
        <v>789</v>
      </c>
      <c r="J20" s="1735"/>
      <c r="K20" s="1735"/>
      <c r="L20" s="1736"/>
      <c r="M20" s="1746"/>
      <c r="N20" s="1747"/>
      <c r="O20" s="1748"/>
    </row>
    <row r="21" spans="1:17" x14ac:dyDescent="0.35">
      <c r="A21" s="1751" t="s">
        <v>737</v>
      </c>
      <c r="B21" s="1752"/>
      <c r="C21" s="1752"/>
      <c r="D21" s="1752"/>
      <c r="E21" s="1752"/>
      <c r="F21" s="1752"/>
      <c r="G21" s="1753"/>
      <c r="H21" s="1754" t="s">
        <v>790</v>
      </c>
      <c r="I21" s="1735"/>
      <c r="J21" s="1735"/>
      <c r="K21" s="1735"/>
      <c r="L21" s="1735"/>
      <c r="M21" s="1735"/>
      <c r="N21" s="1735"/>
      <c r="O21" s="1755"/>
      <c r="Q21" s="502"/>
    </row>
    <row r="22" spans="1:17" x14ac:dyDescent="0.35">
      <c r="A22" s="1756" t="s">
        <v>739</v>
      </c>
      <c r="B22" s="1757"/>
      <c r="C22" s="1757"/>
      <c r="D22" s="1757"/>
      <c r="E22" s="1757"/>
      <c r="F22" s="1757"/>
      <c r="G22" s="1757"/>
      <c r="H22" s="1757"/>
      <c r="I22" s="1757"/>
      <c r="J22" s="1757"/>
      <c r="K22" s="1757"/>
      <c r="L22" s="1757"/>
      <c r="M22" s="1757"/>
      <c r="N22" s="1757"/>
      <c r="O22" s="1758"/>
      <c r="Q22" s="503"/>
    </row>
    <row r="23" spans="1:17" x14ac:dyDescent="0.35">
      <c r="A23" s="504" t="s">
        <v>465</v>
      </c>
      <c r="B23" s="505"/>
      <c r="C23" s="505"/>
      <c r="D23" s="505"/>
      <c r="E23" s="505"/>
      <c r="F23" s="505"/>
      <c r="G23" s="485"/>
      <c r="H23" s="506" t="s">
        <v>461</v>
      </c>
      <c r="I23" s="485" t="s">
        <v>791</v>
      </c>
      <c r="K23" s="485"/>
      <c r="L23" s="485"/>
      <c r="M23" s="485"/>
      <c r="N23" s="485"/>
      <c r="O23" s="507"/>
      <c r="Q23" s="485"/>
    </row>
    <row r="24" spans="1:17" x14ac:dyDescent="0.35">
      <c r="A24" s="504" t="s">
        <v>741</v>
      </c>
      <c r="B24" s="505"/>
      <c r="C24" s="505"/>
      <c r="D24" s="505"/>
      <c r="E24" s="505"/>
      <c r="F24" s="505"/>
      <c r="G24" s="485"/>
      <c r="H24" s="506" t="s">
        <v>461</v>
      </c>
      <c r="I24" s="485" t="s">
        <v>742</v>
      </c>
      <c r="K24" s="485"/>
      <c r="L24" s="485"/>
      <c r="M24" s="485"/>
      <c r="N24" s="485"/>
      <c r="O24" s="507"/>
      <c r="Q24" s="485"/>
    </row>
    <row r="25" spans="1:17" x14ac:dyDescent="0.35">
      <c r="A25" s="504" t="s">
        <v>463</v>
      </c>
      <c r="B25" s="505"/>
      <c r="C25" s="505"/>
      <c r="D25" s="505"/>
      <c r="E25" s="505"/>
      <c r="F25" s="505"/>
      <c r="G25" s="485"/>
      <c r="H25" s="506" t="s">
        <v>461</v>
      </c>
      <c r="I25" s="485"/>
      <c r="K25" s="485"/>
      <c r="L25" s="485"/>
      <c r="M25" s="485"/>
      <c r="N25" s="485"/>
      <c r="O25" s="507"/>
      <c r="Q25" s="485"/>
    </row>
    <row r="26" spans="1:17" x14ac:dyDescent="0.35">
      <c r="A26" s="504" t="s">
        <v>470</v>
      </c>
      <c r="B26" s="505"/>
      <c r="C26" s="505"/>
      <c r="D26" s="505"/>
      <c r="E26" s="505"/>
      <c r="F26" s="505"/>
      <c r="G26" s="485"/>
      <c r="H26" s="506" t="s">
        <v>461</v>
      </c>
      <c r="I26" s="485" t="s">
        <v>743</v>
      </c>
      <c r="K26" s="485"/>
      <c r="L26" s="485"/>
      <c r="M26" s="485"/>
      <c r="N26" s="485"/>
      <c r="O26" s="507"/>
      <c r="Q26" s="485"/>
    </row>
    <row r="27" spans="1:17" x14ac:dyDescent="0.35">
      <c r="A27" s="504" t="s">
        <v>744</v>
      </c>
      <c r="B27" s="505"/>
      <c r="C27" s="505"/>
      <c r="D27" s="505"/>
      <c r="E27" s="505"/>
      <c r="F27" s="505"/>
      <c r="G27" s="485"/>
      <c r="H27" s="506" t="s">
        <v>461</v>
      </c>
      <c r="I27" s="485" t="s">
        <v>721</v>
      </c>
      <c r="K27" s="485"/>
      <c r="L27" s="485" t="s">
        <v>52</v>
      </c>
      <c r="M27" s="485"/>
      <c r="N27" s="485"/>
      <c r="O27" s="507"/>
      <c r="Q27" s="485"/>
    </row>
    <row r="28" spans="1:17" ht="16" thickBot="1" x14ac:dyDescent="0.4">
      <c r="A28" s="504"/>
      <c r="B28" s="505"/>
      <c r="C28" s="505"/>
      <c r="D28" s="505"/>
      <c r="E28" s="505"/>
      <c r="F28" s="505"/>
      <c r="G28" s="485"/>
      <c r="H28" s="485"/>
      <c r="I28" s="485" t="s">
        <v>792</v>
      </c>
      <c r="K28" s="485"/>
      <c r="L28" s="485" t="s">
        <v>793</v>
      </c>
      <c r="M28" s="485"/>
      <c r="N28" s="485"/>
      <c r="O28" s="507"/>
      <c r="Q28" s="485"/>
    </row>
    <row r="29" spans="1:17" s="509" customFormat="1" ht="15.75" customHeight="1" x14ac:dyDescent="0.35">
      <c r="A29" s="1759" t="s">
        <v>746</v>
      </c>
      <c r="B29" s="1760"/>
      <c r="C29" s="1760"/>
      <c r="D29" s="1760"/>
      <c r="E29" s="1760"/>
      <c r="F29" s="1761"/>
      <c r="G29" s="1765" t="s">
        <v>747</v>
      </c>
      <c r="H29" s="1766"/>
      <c r="I29" s="1766"/>
      <c r="J29" s="1766"/>
      <c r="K29" s="1769" t="s">
        <v>748</v>
      </c>
      <c r="L29" s="1770"/>
      <c r="M29" s="1770"/>
      <c r="N29" s="1771"/>
      <c r="O29" s="1772" t="s">
        <v>749</v>
      </c>
      <c r="Q29" s="510"/>
    </row>
    <row r="30" spans="1:17" s="509" customFormat="1" ht="31.5" thickBot="1" x14ac:dyDescent="0.4">
      <c r="A30" s="1762"/>
      <c r="B30" s="1763"/>
      <c r="C30" s="1763"/>
      <c r="D30" s="1763"/>
      <c r="E30" s="1763"/>
      <c r="F30" s="1764"/>
      <c r="G30" s="1767"/>
      <c r="H30" s="1768"/>
      <c r="I30" s="1768"/>
      <c r="J30" s="1768"/>
      <c r="K30" s="511" t="s">
        <v>750</v>
      </c>
      <c r="L30" s="511" t="s">
        <v>751</v>
      </c>
      <c r="M30" s="511" t="s">
        <v>752</v>
      </c>
      <c r="N30" s="512" t="s">
        <v>753</v>
      </c>
      <c r="O30" s="1773"/>
      <c r="Q30" s="510"/>
    </row>
    <row r="31" spans="1:17" ht="16" thickBot="1" x14ac:dyDescent="0.4">
      <c r="A31" s="1774">
        <v>1</v>
      </c>
      <c r="B31" s="1775"/>
      <c r="C31" s="1775"/>
      <c r="D31" s="1775"/>
      <c r="E31" s="1775"/>
      <c r="F31" s="1776"/>
      <c r="G31" s="1777">
        <v>2</v>
      </c>
      <c r="H31" s="1778"/>
      <c r="I31" s="1778"/>
      <c r="J31" s="1778"/>
      <c r="K31" s="513">
        <v>3</v>
      </c>
      <c r="L31" s="513">
        <v>4</v>
      </c>
      <c r="M31" s="514">
        <v>5</v>
      </c>
      <c r="N31" s="513">
        <v>6</v>
      </c>
      <c r="O31" s="515" t="s">
        <v>754</v>
      </c>
    </row>
    <row r="32" spans="1:17" s="509" customFormat="1" x14ac:dyDescent="0.35">
      <c r="A32" s="521">
        <v>5</v>
      </c>
      <c r="B32" s="522">
        <v>1</v>
      </c>
      <c r="C32" s="522"/>
      <c r="D32" s="522"/>
      <c r="E32" s="522"/>
      <c r="F32" s="523"/>
      <c r="G32" s="524" t="s">
        <v>64</v>
      </c>
      <c r="H32" s="524"/>
      <c r="I32" s="524"/>
      <c r="J32" s="525"/>
      <c r="K32" s="526"/>
      <c r="L32" s="526"/>
      <c r="M32" s="527"/>
      <c r="N32" s="528"/>
      <c r="O32" s="608">
        <f>O33</f>
        <v>5736200</v>
      </c>
      <c r="Q32" s="520"/>
    </row>
    <row r="33" spans="1:18" s="509" customFormat="1" x14ac:dyDescent="0.35">
      <c r="A33" s="530">
        <v>5</v>
      </c>
      <c r="B33" s="531">
        <v>1</v>
      </c>
      <c r="C33" s="531" t="s">
        <v>73</v>
      </c>
      <c r="D33" s="531"/>
      <c r="E33" s="531"/>
      <c r="F33" s="532"/>
      <c r="G33" s="533" t="s">
        <v>118</v>
      </c>
      <c r="H33" s="533"/>
      <c r="I33" s="533"/>
      <c r="J33" s="534"/>
      <c r="K33" s="535"/>
      <c r="L33" s="535"/>
      <c r="M33" s="536"/>
      <c r="N33" s="537"/>
      <c r="O33" s="609">
        <f>O34+O53</f>
        <v>5736200</v>
      </c>
      <c r="Q33" s="520"/>
      <c r="R33" s="520"/>
    </row>
    <row r="34" spans="1:18" s="509" customFormat="1" x14ac:dyDescent="0.35">
      <c r="A34" s="530" t="s">
        <v>755</v>
      </c>
      <c r="B34" s="531" t="s">
        <v>757</v>
      </c>
      <c r="C34" s="531" t="s">
        <v>73</v>
      </c>
      <c r="D34" s="531" t="s">
        <v>65</v>
      </c>
      <c r="E34" s="531"/>
      <c r="F34" s="532"/>
      <c r="G34" s="539" t="s">
        <v>119</v>
      </c>
      <c r="H34" s="539"/>
      <c r="I34" s="539"/>
      <c r="J34" s="539"/>
      <c r="K34" s="540"/>
      <c r="L34" s="540"/>
      <c r="M34" s="541"/>
      <c r="N34" s="542"/>
      <c r="O34" s="609">
        <f>O35</f>
        <v>5136200</v>
      </c>
      <c r="Q34" s="520"/>
      <c r="R34" s="520"/>
    </row>
    <row r="35" spans="1:18" x14ac:dyDescent="0.35">
      <c r="A35" s="543">
        <v>5</v>
      </c>
      <c r="B35" s="544" t="s">
        <v>757</v>
      </c>
      <c r="C35" s="544" t="s">
        <v>73</v>
      </c>
      <c r="D35" s="545" t="s">
        <v>65</v>
      </c>
      <c r="E35" s="545" t="s">
        <v>65</v>
      </c>
      <c r="F35" s="546"/>
      <c r="G35" s="547" t="s">
        <v>758</v>
      </c>
      <c r="H35" s="547"/>
      <c r="I35" s="547"/>
      <c r="J35" s="548"/>
      <c r="K35" s="549"/>
      <c r="L35" s="549"/>
      <c r="M35" s="550"/>
      <c r="N35" s="551"/>
      <c r="O35" s="610">
        <f>O36+O45+O41+O49</f>
        <v>5136200</v>
      </c>
      <c r="R35" s="472"/>
    </row>
    <row r="36" spans="1:18" x14ac:dyDescent="0.35">
      <c r="A36" s="543" t="s">
        <v>755</v>
      </c>
      <c r="B36" s="544" t="s">
        <v>757</v>
      </c>
      <c r="C36" s="544" t="s">
        <v>73</v>
      </c>
      <c r="D36" s="545" t="s">
        <v>65</v>
      </c>
      <c r="E36" s="545" t="s">
        <v>65</v>
      </c>
      <c r="F36" s="546" t="s">
        <v>121</v>
      </c>
      <c r="G36" s="553" t="s">
        <v>794</v>
      </c>
      <c r="H36" s="554"/>
      <c r="I36" s="554"/>
      <c r="J36" s="555"/>
      <c r="K36" s="549"/>
      <c r="L36" s="549"/>
      <c r="M36" s="550"/>
      <c r="N36" s="551"/>
      <c r="O36" s="610">
        <f>SUM(O37:O39)</f>
        <v>1593000</v>
      </c>
      <c r="R36" s="472"/>
    </row>
    <row r="37" spans="1:18" ht="33" customHeight="1" x14ac:dyDescent="0.35">
      <c r="A37" s="543"/>
      <c r="B37" s="544"/>
      <c r="C37" s="544"/>
      <c r="D37" s="545"/>
      <c r="E37" s="545"/>
      <c r="F37" s="546"/>
      <c r="G37" s="553"/>
      <c r="H37" s="1749" t="s">
        <v>795</v>
      </c>
      <c r="I37" s="1749"/>
      <c r="J37" s="1750"/>
      <c r="K37" s="549">
        <f>18+18+18</f>
        <v>54</v>
      </c>
      <c r="L37" s="549" t="s">
        <v>475</v>
      </c>
      <c r="M37" s="550">
        <v>2500</v>
      </c>
      <c r="N37" s="551"/>
      <c r="O37" s="610">
        <f>K37*M37</f>
        <v>135000</v>
      </c>
      <c r="R37" s="472"/>
    </row>
    <row r="38" spans="1:18" ht="33.75" customHeight="1" x14ac:dyDescent="0.35">
      <c r="A38" s="543"/>
      <c r="B38" s="544"/>
      <c r="C38" s="544"/>
      <c r="D38" s="544"/>
      <c r="E38" s="544"/>
      <c r="F38" s="546"/>
      <c r="G38" s="556"/>
      <c r="H38" s="1749" t="s">
        <v>796</v>
      </c>
      <c r="I38" s="1779"/>
      <c r="J38" s="1780"/>
      <c r="K38" s="549">
        <v>54</v>
      </c>
      <c r="L38" s="549" t="s">
        <v>475</v>
      </c>
      <c r="M38" s="550">
        <v>10000</v>
      </c>
      <c r="N38" s="551"/>
      <c r="O38" s="610">
        <f>K38*M38</f>
        <v>540000</v>
      </c>
      <c r="R38" s="472"/>
    </row>
    <row r="39" spans="1:18" ht="33.75" customHeight="1" x14ac:dyDescent="0.35">
      <c r="A39" s="543"/>
      <c r="B39" s="544"/>
      <c r="C39" s="544"/>
      <c r="D39" s="544"/>
      <c r="E39" s="544"/>
      <c r="F39" s="546"/>
      <c r="G39" s="556"/>
      <c r="H39" s="1749" t="s">
        <v>797</v>
      </c>
      <c r="I39" s="1779"/>
      <c r="J39" s="1780"/>
      <c r="K39" s="549">
        <v>54</v>
      </c>
      <c r="L39" s="549" t="s">
        <v>475</v>
      </c>
      <c r="M39" s="550">
        <v>17000</v>
      </c>
      <c r="N39" s="551"/>
      <c r="O39" s="610">
        <f>K39*M39</f>
        <v>918000</v>
      </c>
      <c r="R39" s="472"/>
    </row>
    <row r="40" spans="1:18" x14ac:dyDescent="0.35">
      <c r="A40" s="543"/>
      <c r="B40" s="544"/>
      <c r="C40" s="544"/>
      <c r="D40" s="544"/>
      <c r="E40" s="544"/>
      <c r="F40" s="546"/>
      <c r="G40" s="553"/>
      <c r="H40" s="558"/>
      <c r="I40" s="559"/>
      <c r="J40" s="559"/>
      <c r="K40" s="549"/>
      <c r="L40" s="549"/>
      <c r="M40" s="550"/>
      <c r="N40" s="551"/>
      <c r="O40" s="610"/>
      <c r="R40" s="472"/>
    </row>
    <row r="41" spans="1:18" x14ac:dyDescent="0.35">
      <c r="A41" s="543" t="s">
        <v>755</v>
      </c>
      <c r="B41" s="544" t="s">
        <v>757</v>
      </c>
      <c r="C41" s="544" t="s">
        <v>73</v>
      </c>
      <c r="D41" s="545" t="s">
        <v>65</v>
      </c>
      <c r="E41" s="545" t="s">
        <v>65</v>
      </c>
      <c r="F41" s="546" t="s">
        <v>130</v>
      </c>
      <c r="G41" s="553" t="s">
        <v>798</v>
      </c>
      <c r="H41" s="554"/>
      <c r="I41" s="554"/>
      <c r="J41" s="555"/>
      <c r="K41" s="549"/>
      <c r="L41" s="549"/>
      <c r="M41" s="550"/>
      <c r="N41" s="551"/>
      <c r="O41" s="610">
        <f>SUM(O42:O43)</f>
        <v>433200</v>
      </c>
      <c r="R41" s="472"/>
    </row>
    <row r="42" spans="1:18" ht="32.25" customHeight="1" x14ac:dyDescent="0.35">
      <c r="A42" s="543"/>
      <c r="B42" s="544"/>
      <c r="C42" s="544"/>
      <c r="D42" s="545"/>
      <c r="E42" s="545"/>
      <c r="F42" s="546"/>
      <c r="G42" s="553"/>
      <c r="H42" s="1749" t="s">
        <v>799</v>
      </c>
      <c r="I42" s="1749"/>
      <c r="J42" s="1750"/>
      <c r="K42" s="549">
        <v>6</v>
      </c>
      <c r="L42" s="549" t="s">
        <v>482</v>
      </c>
      <c r="M42" s="550">
        <v>40000</v>
      </c>
      <c r="N42" s="551"/>
      <c r="O42" s="610">
        <f>K42*M42</f>
        <v>240000</v>
      </c>
      <c r="R42" s="472"/>
    </row>
    <row r="43" spans="1:18" ht="34.5" customHeight="1" x14ac:dyDescent="0.35">
      <c r="A43" s="543"/>
      <c r="B43" s="544"/>
      <c r="C43" s="544"/>
      <c r="D43" s="544"/>
      <c r="E43" s="544"/>
      <c r="F43" s="546"/>
      <c r="G43" s="556"/>
      <c r="H43" s="1749" t="s">
        <v>800</v>
      </c>
      <c r="I43" s="1779"/>
      <c r="J43" s="1780"/>
      <c r="K43" s="549">
        <f>69*8</f>
        <v>552</v>
      </c>
      <c r="L43" s="549" t="s">
        <v>490</v>
      </c>
      <c r="M43" s="550">
        <v>350</v>
      </c>
      <c r="N43" s="551"/>
      <c r="O43" s="610">
        <f>K43*M43</f>
        <v>193200</v>
      </c>
      <c r="R43" s="472"/>
    </row>
    <row r="44" spans="1:18" x14ac:dyDescent="0.35">
      <c r="A44" s="543"/>
      <c r="B44" s="544"/>
      <c r="C44" s="544"/>
      <c r="D44" s="544"/>
      <c r="E44" s="544"/>
      <c r="F44" s="546"/>
      <c r="G44" s="553"/>
      <c r="H44" s="554"/>
      <c r="I44" s="553"/>
      <c r="J44" s="553"/>
      <c r="K44" s="549"/>
      <c r="L44" s="549"/>
      <c r="M44" s="550"/>
      <c r="N44" s="551"/>
      <c r="O44" s="610"/>
      <c r="R44" s="472"/>
    </row>
    <row r="45" spans="1:18" x14ac:dyDescent="0.35">
      <c r="A45" s="543" t="s">
        <v>755</v>
      </c>
      <c r="B45" s="544" t="s">
        <v>757</v>
      </c>
      <c r="C45" s="544" t="s">
        <v>73</v>
      </c>
      <c r="D45" s="545" t="s">
        <v>65</v>
      </c>
      <c r="E45" s="545" t="s">
        <v>65</v>
      </c>
      <c r="F45" s="546" t="s">
        <v>275</v>
      </c>
      <c r="G45" s="553" t="s">
        <v>276</v>
      </c>
      <c r="H45" s="554"/>
      <c r="I45" s="554"/>
      <c r="J45" s="555"/>
      <c r="K45" s="549"/>
      <c r="L45" s="549"/>
      <c r="M45" s="550"/>
      <c r="N45" s="551"/>
      <c r="O45" s="610">
        <f>SUM(O46:O47)</f>
        <v>800000</v>
      </c>
      <c r="R45" s="472"/>
    </row>
    <row r="46" spans="1:18" ht="32.25" customHeight="1" x14ac:dyDescent="0.35">
      <c r="A46" s="543"/>
      <c r="B46" s="544"/>
      <c r="C46" s="544"/>
      <c r="D46" s="545"/>
      <c r="E46" s="545"/>
      <c r="F46" s="546"/>
      <c r="G46" s="553"/>
      <c r="H46" s="1749" t="s">
        <v>801</v>
      </c>
      <c r="I46" s="1749"/>
      <c r="J46" s="1750"/>
      <c r="K46" s="549">
        <v>20</v>
      </c>
      <c r="L46" s="549" t="s">
        <v>490</v>
      </c>
      <c r="M46" s="550">
        <v>25000</v>
      </c>
      <c r="N46" s="551"/>
      <c r="O46" s="610">
        <f>K46*M46</f>
        <v>500000</v>
      </c>
      <c r="R46" s="472"/>
    </row>
    <row r="47" spans="1:18" ht="34.5" customHeight="1" x14ac:dyDescent="0.35">
      <c r="A47" s="543"/>
      <c r="B47" s="544"/>
      <c r="C47" s="544"/>
      <c r="D47" s="544"/>
      <c r="E47" s="544"/>
      <c r="F47" s="546"/>
      <c r="G47" s="556"/>
      <c r="H47" s="1749" t="s">
        <v>802</v>
      </c>
      <c r="I47" s="1779"/>
      <c r="J47" s="1780"/>
      <c r="K47" s="549">
        <v>20</v>
      </c>
      <c r="L47" s="549" t="s">
        <v>490</v>
      </c>
      <c r="M47" s="550">
        <v>15000</v>
      </c>
      <c r="N47" s="551"/>
      <c r="O47" s="610">
        <f>K47*M47</f>
        <v>300000</v>
      </c>
      <c r="R47" s="472"/>
    </row>
    <row r="48" spans="1:18" x14ac:dyDescent="0.35">
      <c r="A48" s="543"/>
      <c r="B48" s="544"/>
      <c r="C48" s="544"/>
      <c r="D48" s="544"/>
      <c r="E48" s="544"/>
      <c r="F48" s="546"/>
      <c r="G48" s="553"/>
      <c r="H48" s="554"/>
      <c r="I48" s="553"/>
      <c r="J48" s="553"/>
      <c r="K48" s="549"/>
      <c r="L48" s="549"/>
      <c r="M48" s="550"/>
      <c r="N48" s="551"/>
      <c r="O48" s="610"/>
      <c r="R48" s="472"/>
    </row>
    <row r="49" spans="1:18" x14ac:dyDescent="0.35">
      <c r="A49" s="543" t="s">
        <v>755</v>
      </c>
      <c r="B49" s="544" t="s">
        <v>757</v>
      </c>
      <c r="C49" s="544" t="s">
        <v>73</v>
      </c>
      <c r="D49" s="545" t="s">
        <v>65</v>
      </c>
      <c r="E49" s="545" t="s">
        <v>65</v>
      </c>
      <c r="F49" s="546" t="s">
        <v>803</v>
      </c>
      <c r="G49" s="553" t="s">
        <v>804</v>
      </c>
      <c r="H49" s="554"/>
      <c r="I49" s="554"/>
      <c r="J49" s="555"/>
      <c r="K49" s="549"/>
      <c r="L49" s="549"/>
      <c r="M49" s="550"/>
      <c r="N49" s="551"/>
      <c r="O49" s="610">
        <f>SUM(O50:O51)</f>
        <v>2310000</v>
      </c>
      <c r="R49" s="472"/>
    </row>
    <row r="50" spans="1:18" ht="31.5" customHeight="1" x14ac:dyDescent="0.35">
      <c r="A50" s="543"/>
      <c r="B50" s="544"/>
      <c r="C50" s="544"/>
      <c r="D50" s="545"/>
      <c r="E50" s="545"/>
      <c r="F50" s="546"/>
      <c r="G50" s="553"/>
      <c r="H50" s="1749" t="s">
        <v>805</v>
      </c>
      <c r="I50" s="1749"/>
      <c r="J50" s="1750"/>
      <c r="K50" s="549">
        <f>18+18+15</f>
        <v>51</v>
      </c>
      <c r="L50" s="549" t="s">
        <v>490</v>
      </c>
      <c r="M50" s="550">
        <v>25000</v>
      </c>
      <c r="N50" s="551"/>
      <c r="O50" s="610">
        <f>K50*M50</f>
        <v>1275000</v>
      </c>
      <c r="R50" s="472"/>
    </row>
    <row r="51" spans="1:18" ht="33" customHeight="1" x14ac:dyDescent="0.35">
      <c r="A51" s="543"/>
      <c r="B51" s="544"/>
      <c r="C51" s="544"/>
      <c r="D51" s="544"/>
      <c r="E51" s="544"/>
      <c r="F51" s="546"/>
      <c r="G51" s="556"/>
      <c r="H51" s="1749" t="s">
        <v>806</v>
      </c>
      <c r="I51" s="1779"/>
      <c r="J51" s="1780"/>
      <c r="K51" s="549">
        <f>18+18+18+15</f>
        <v>69</v>
      </c>
      <c r="L51" s="549" t="s">
        <v>490</v>
      </c>
      <c r="M51" s="550">
        <v>15000</v>
      </c>
      <c r="N51" s="551"/>
      <c r="O51" s="610">
        <f>K51*M51</f>
        <v>1035000</v>
      </c>
      <c r="R51" s="472"/>
    </row>
    <row r="52" spans="1:18" x14ac:dyDescent="0.35">
      <c r="A52" s="543"/>
      <c r="B52" s="544"/>
      <c r="C52" s="544"/>
      <c r="D52" s="544"/>
      <c r="E52" s="544"/>
      <c r="F52" s="546"/>
      <c r="G52" s="553"/>
      <c r="H52" s="558"/>
      <c r="I52" s="559"/>
      <c r="J52" s="559"/>
      <c r="K52" s="549"/>
      <c r="L52" s="549"/>
      <c r="M52" s="550"/>
      <c r="N52" s="551"/>
      <c r="O52" s="610"/>
      <c r="R52" s="472"/>
    </row>
    <row r="53" spans="1:18" s="509" customFormat="1" x14ac:dyDescent="0.35">
      <c r="A53" s="530" t="s">
        <v>755</v>
      </c>
      <c r="B53" s="531" t="s">
        <v>757</v>
      </c>
      <c r="C53" s="531" t="s">
        <v>73</v>
      </c>
      <c r="D53" s="531" t="s">
        <v>73</v>
      </c>
      <c r="E53" s="531"/>
      <c r="F53" s="532"/>
      <c r="G53" s="539" t="s">
        <v>324</v>
      </c>
      <c r="H53" s="539"/>
      <c r="I53" s="539"/>
      <c r="J53" s="539"/>
      <c r="K53" s="540"/>
      <c r="L53" s="540"/>
      <c r="M53" s="541"/>
      <c r="N53" s="542"/>
      <c r="O53" s="609">
        <f>O54</f>
        <v>600000</v>
      </c>
      <c r="Q53" s="520"/>
      <c r="R53" s="520"/>
    </row>
    <row r="54" spans="1:18" x14ac:dyDescent="0.35">
      <c r="A54" s="543">
        <v>5</v>
      </c>
      <c r="B54" s="544" t="s">
        <v>757</v>
      </c>
      <c r="C54" s="544" t="s">
        <v>73</v>
      </c>
      <c r="D54" s="545" t="s">
        <v>73</v>
      </c>
      <c r="E54" s="545" t="s">
        <v>65</v>
      </c>
      <c r="F54" s="546"/>
      <c r="G54" s="547" t="s">
        <v>325</v>
      </c>
      <c r="H54" s="547"/>
      <c r="I54" s="547"/>
      <c r="J54" s="548"/>
      <c r="K54" s="549"/>
      <c r="L54" s="549"/>
      <c r="M54" s="550"/>
      <c r="N54" s="551"/>
      <c r="O54" s="610">
        <f>O55</f>
        <v>600000</v>
      </c>
      <c r="R54" s="472"/>
    </row>
    <row r="55" spans="1:18" x14ac:dyDescent="0.35">
      <c r="A55" s="543" t="s">
        <v>755</v>
      </c>
      <c r="B55" s="544" t="s">
        <v>757</v>
      </c>
      <c r="C55" s="544" t="s">
        <v>73</v>
      </c>
      <c r="D55" s="545" t="s">
        <v>73</v>
      </c>
      <c r="E55" s="545" t="s">
        <v>65</v>
      </c>
      <c r="F55" s="546" t="s">
        <v>807</v>
      </c>
      <c r="G55" s="553" t="s">
        <v>808</v>
      </c>
      <c r="H55" s="554"/>
      <c r="I55" s="554"/>
      <c r="J55" s="555"/>
      <c r="K55" s="549"/>
      <c r="L55" s="549"/>
      <c r="M55" s="550"/>
      <c r="N55" s="551"/>
      <c r="O55" s="610">
        <f>O56</f>
        <v>600000</v>
      </c>
      <c r="R55" s="472"/>
    </row>
    <row r="56" spans="1:18" ht="48.75" customHeight="1" x14ac:dyDescent="0.35">
      <c r="A56" s="543"/>
      <c r="B56" s="544"/>
      <c r="C56" s="544"/>
      <c r="D56" s="544"/>
      <c r="E56" s="544"/>
      <c r="F56" s="546"/>
      <c r="G56" s="556"/>
      <c r="H56" s="1749" t="s">
        <v>809</v>
      </c>
      <c r="I56" s="1779"/>
      <c r="J56" s="1780"/>
      <c r="K56" s="549">
        <v>4</v>
      </c>
      <c r="L56" s="549" t="s">
        <v>490</v>
      </c>
      <c r="M56" s="550">
        <v>150000</v>
      </c>
      <c r="N56" s="551"/>
      <c r="O56" s="610">
        <f>K56*M56</f>
        <v>600000</v>
      </c>
      <c r="R56" s="472"/>
    </row>
    <row r="57" spans="1:18" x14ac:dyDescent="0.35">
      <c r="A57" s="563"/>
      <c r="B57" s="564"/>
      <c r="C57" s="564"/>
      <c r="D57" s="564"/>
      <c r="E57" s="564"/>
      <c r="F57" s="565"/>
      <c r="G57" s="566"/>
      <c r="H57" s="566"/>
      <c r="I57" s="566"/>
      <c r="J57" s="566"/>
      <c r="K57" s="567"/>
      <c r="L57" s="567"/>
      <c r="M57" s="568"/>
      <c r="N57" s="569"/>
      <c r="O57" s="611"/>
      <c r="R57" s="472"/>
    </row>
    <row r="58" spans="1:18" x14ac:dyDescent="0.35">
      <c r="A58" s="571"/>
      <c r="B58" s="488"/>
      <c r="C58" s="488"/>
      <c r="D58" s="488"/>
      <c r="E58" s="488"/>
      <c r="F58" s="488"/>
      <c r="G58" s="490"/>
      <c r="H58" s="490"/>
      <c r="I58" s="489"/>
      <c r="J58" s="572"/>
      <c r="K58" s="1783" t="s">
        <v>373</v>
      </c>
      <c r="L58" s="1783"/>
      <c r="M58" s="1783"/>
      <c r="N58" s="573"/>
      <c r="O58" s="612">
        <f>O32</f>
        <v>5736200</v>
      </c>
    </row>
    <row r="59" spans="1:18" x14ac:dyDescent="0.35">
      <c r="A59" s="575"/>
      <c r="B59" s="505"/>
      <c r="C59" s="505"/>
      <c r="D59" s="505"/>
      <c r="E59" s="505"/>
      <c r="F59" s="505"/>
      <c r="G59" s="576"/>
      <c r="H59" s="576"/>
      <c r="I59" s="485"/>
      <c r="J59" s="485"/>
      <c r="K59" s="503"/>
      <c r="L59" s="502"/>
      <c r="M59" s="502"/>
      <c r="N59" s="502"/>
      <c r="O59" s="577"/>
      <c r="P59" s="486"/>
    </row>
    <row r="60" spans="1:18" x14ac:dyDescent="0.35">
      <c r="A60" s="575"/>
      <c r="B60" s="505"/>
      <c r="C60" s="505"/>
      <c r="D60" s="505"/>
      <c r="E60" s="505"/>
      <c r="F60" s="505"/>
      <c r="G60" s="505"/>
      <c r="H60" s="576"/>
      <c r="I60" s="576"/>
      <c r="J60" s="485"/>
      <c r="K60" s="1781" t="s">
        <v>810</v>
      </c>
      <c r="L60" s="1781"/>
      <c r="M60" s="1781"/>
      <c r="N60" s="1781"/>
      <c r="O60" s="1782"/>
    </row>
    <row r="61" spans="1:18" x14ac:dyDescent="0.35">
      <c r="A61" s="575"/>
      <c r="B61" s="505"/>
      <c r="C61" s="505"/>
      <c r="D61" s="505"/>
      <c r="E61" s="505"/>
      <c r="F61" s="505"/>
      <c r="G61" s="505"/>
      <c r="H61" s="576"/>
      <c r="I61" s="576"/>
      <c r="J61" s="485"/>
      <c r="K61" s="1781" t="s">
        <v>774</v>
      </c>
      <c r="L61" s="1781"/>
      <c r="M61" s="1781"/>
      <c r="N61" s="1781"/>
      <c r="O61" s="1782"/>
    </row>
    <row r="62" spans="1:18" x14ac:dyDescent="0.35">
      <c r="A62" s="575"/>
      <c r="B62" s="505"/>
      <c r="C62" s="505"/>
      <c r="D62" s="505"/>
      <c r="E62" s="505"/>
      <c r="F62" s="505"/>
      <c r="G62" s="505"/>
      <c r="H62" s="576"/>
      <c r="I62" s="576"/>
      <c r="J62" s="485"/>
      <c r="K62" s="1781"/>
      <c r="L62" s="1781"/>
      <c r="M62" s="1781"/>
      <c r="N62" s="1781"/>
      <c r="O62" s="1782"/>
    </row>
    <row r="63" spans="1:18" x14ac:dyDescent="0.35">
      <c r="A63" s="575"/>
      <c r="B63" s="505"/>
      <c r="C63" s="505"/>
      <c r="D63" s="505"/>
      <c r="E63" s="505"/>
      <c r="F63" s="505"/>
      <c r="G63" s="505"/>
      <c r="H63" s="576"/>
      <c r="I63" s="576"/>
      <c r="J63" s="485"/>
      <c r="K63" s="503"/>
      <c r="L63" s="579"/>
      <c r="M63" s="579"/>
      <c r="N63" s="579"/>
      <c r="O63" s="580"/>
      <c r="Q63" s="486"/>
    </row>
    <row r="64" spans="1:18" x14ac:dyDescent="0.35">
      <c r="A64" s="575"/>
      <c r="B64" s="505"/>
      <c r="C64" s="505"/>
      <c r="D64" s="505"/>
      <c r="E64" s="505"/>
      <c r="F64" s="505"/>
      <c r="G64" s="505"/>
      <c r="H64" s="576"/>
      <c r="I64" s="576"/>
      <c r="J64" s="485"/>
      <c r="K64" s="503"/>
      <c r="L64" s="579"/>
      <c r="M64" s="579"/>
      <c r="N64" s="579"/>
      <c r="O64" s="580"/>
      <c r="P64" s="613"/>
      <c r="Q64" s="486"/>
    </row>
    <row r="65" spans="1:17" x14ac:dyDescent="0.35">
      <c r="A65" s="575"/>
      <c r="B65" s="505"/>
      <c r="C65" s="505"/>
      <c r="D65" s="505"/>
      <c r="E65" s="505"/>
      <c r="F65" s="505"/>
      <c r="G65" s="505"/>
      <c r="H65" s="576"/>
      <c r="I65" s="576"/>
      <c r="J65" s="485"/>
      <c r="K65" s="1784" t="s">
        <v>647</v>
      </c>
      <c r="L65" s="1784"/>
      <c r="M65" s="1784"/>
      <c r="N65" s="1784"/>
      <c r="O65" s="1785"/>
      <c r="Q65" s="486"/>
    </row>
    <row r="66" spans="1:17" x14ac:dyDescent="0.35">
      <c r="A66" s="575"/>
      <c r="B66" s="505"/>
      <c r="C66" s="505"/>
      <c r="D66" s="505"/>
      <c r="E66" s="505"/>
      <c r="F66" s="505"/>
      <c r="G66" s="505"/>
      <c r="H66" s="576"/>
      <c r="I66" s="576"/>
      <c r="J66" s="485"/>
      <c r="K66" s="1781" t="s">
        <v>775</v>
      </c>
      <c r="L66" s="1781"/>
      <c r="M66" s="1781"/>
      <c r="N66" s="1781"/>
      <c r="O66" s="1782"/>
      <c r="P66" s="614"/>
      <c r="Q66" s="486"/>
    </row>
    <row r="67" spans="1:17" x14ac:dyDescent="0.35">
      <c r="A67" s="583" t="s">
        <v>776</v>
      </c>
      <c r="B67" s="584"/>
      <c r="C67" s="585"/>
      <c r="D67" s="585"/>
      <c r="E67" s="585"/>
      <c r="F67" s="585"/>
      <c r="G67" s="585"/>
      <c r="H67" s="586"/>
      <c r="I67" s="586"/>
      <c r="J67" s="587"/>
      <c r="K67" s="587"/>
      <c r="L67" s="588"/>
      <c r="M67" s="589"/>
      <c r="N67" s="589"/>
      <c r="O67" s="590"/>
      <c r="P67" s="485"/>
      <c r="Q67" s="486"/>
    </row>
    <row r="68" spans="1:17" x14ac:dyDescent="0.35">
      <c r="A68" s="575" t="s">
        <v>777</v>
      </c>
      <c r="B68" s="505"/>
      <c r="C68" s="505"/>
      <c r="D68" s="505"/>
      <c r="E68" s="505"/>
      <c r="F68" s="505"/>
      <c r="G68" s="485"/>
      <c r="H68" s="485"/>
      <c r="I68" s="485"/>
      <c r="J68" s="503" t="s">
        <v>461</v>
      </c>
      <c r="K68" s="485"/>
      <c r="L68" s="485"/>
      <c r="M68" s="485"/>
      <c r="N68" s="485"/>
      <c r="O68" s="507"/>
      <c r="P68" s="485"/>
      <c r="Q68" s="486"/>
    </row>
    <row r="69" spans="1:17" x14ac:dyDescent="0.35">
      <c r="A69" s="575" t="s">
        <v>778</v>
      </c>
      <c r="B69" s="505"/>
      <c r="C69" s="505"/>
      <c r="D69" s="505"/>
      <c r="E69" s="505"/>
      <c r="F69" s="505"/>
      <c r="G69" s="485"/>
      <c r="H69" s="485"/>
      <c r="I69" s="485"/>
      <c r="J69" s="503" t="s">
        <v>461</v>
      </c>
      <c r="K69" s="485"/>
      <c r="L69" s="485"/>
      <c r="M69" s="485"/>
      <c r="N69" s="485"/>
      <c r="O69" s="507"/>
      <c r="P69" s="591"/>
      <c r="Q69" s="591"/>
    </row>
    <row r="70" spans="1:17" x14ac:dyDescent="0.35">
      <c r="A70" s="575" t="s">
        <v>779</v>
      </c>
      <c r="B70" s="505"/>
      <c r="C70" s="505"/>
      <c r="D70" s="505"/>
      <c r="E70" s="505"/>
      <c r="F70" s="505"/>
      <c r="G70" s="485"/>
      <c r="H70" s="485"/>
      <c r="I70" s="485"/>
      <c r="J70" s="485"/>
      <c r="K70" s="485"/>
      <c r="L70" s="485"/>
      <c r="M70" s="485"/>
      <c r="N70" s="485"/>
      <c r="O70" s="507"/>
      <c r="P70" s="485"/>
      <c r="Q70" s="485"/>
    </row>
    <row r="71" spans="1:17" x14ac:dyDescent="0.35">
      <c r="A71" s="575" t="s">
        <v>780</v>
      </c>
      <c r="B71" s="505"/>
      <c r="C71" s="505"/>
      <c r="D71" s="505"/>
      <c r="E71" s="505"/>
      <c r="F71" s="505"/>
      <c r="G71" s="485"/>
      <c r="H71" s="485"/>
      <c r="I71" s="485"/>
      <c r="J71" s="485"/>
      <c r="K71" s="485"/>
      <c r="L71" s="485"/>
      <c r="M71" s="485"/>
      <c r="N71" s="485"/>
      <c r="O71" s="507"/>
      <c r="P71" s="485"/>
      <c r="Q71" s="485"/>
    </row>
    <row r="72" spans="1:17" ht="16" thickBot="1" x14ac:dyDescent="0.4">
      <c r="A72" s="575" t="s">
        <v>459</v>
      </c>
      <c r="B72" s="505"/>
      <c r="C72" s="505"/>
      <c r="D72" s="505"/>
      <c r="E72" s="505"/>
      <c r="F72" s="505"/>
      <c r="G72" s="485"/>
      <c r="H72" s="485"/>
      <c r="I72" s="485"/>
      <c r="J72" s="485"/>
      <c r="K72" s="485"/>
      <c r="L72" s="485"/>
      <c r="M72" s="485"/>
      <c r="N72" s="485"/>
      <c r="O72" s="507"/>
      <c r="P72" s="485"/>
      <c r="Q72" s="485"/>
    </row>
    <row r="73" spans="1:17" ht="16" thickBot="1" x14ac:dyDescent="0.4">
      <c r="A73" s="1787" t="s">
        <v>781</v>
      </c>
      <c r="B73" s="1788"/>
      <c r="C73" s="1788"/>
      <c r="D73" s="1788"/>
      <c r="E73" s="1788"/>
      <c r="F73" s="1788"/>
      <c r="G73" s="1788"/>
      <c r="H73" s="1788"/>
      <c r="I73" s="1788"/>
      <c r="J73" s="1788"/>
      <c r="K73" s="1788"/>
      <c r="L73" s="1788"/>
      <c r="M73" s="1788"/>
      <c r="N73" s="1788"/>
      <c r="O73" s="1789"/>
      <c r="P73" s="485"/>
      <c r="Q73" s="485"/>
    </row>
    <row r="74" spans="1:17" x14ac:dyDescent="0.35">
      <c r="A74" s="1790" t="s">
        <v>455</v>
      </c>
      <c r="B74" s="1791"/>
      <c r="C74" s="1792" t="s">
        <v>456</v>
      </c>
      <c r="D74" s="1791"/>
      <c r="E74" s="1791"/>
      <c r="F74" s="1791"/>
      <c r="G74" s="1791"/>
      <c r="H74" s="1791"/>
      <c r="I74" s="1791"/>
      <c r="J74" s="1791"/>
      <c r="K74" s="592"/>
      <c r="L74" s="1731" t="s">
        <v>782</v>
      </c>
      <c r="M74" s="1730"/>
      <c r="N74" s="593"/>
      <c r="O74" s="594"/>
      <c r="P74" s="485"/>
      <c r="Q74" s="485"/>
    </row>
    <row r="75" spans="1:17" x14ac:dyDescent="0.35">
      <c r="A75" s="575"/>
      <c r="B75" s="505" t="s">
        <v>757</v>
      </c>
      <c r="C75" s="595"/>
      <c r="D75" s="505"/>
      <c r="E75" s="505"/>
      <c r="F75" s="505"/>
      <c r="G75" s="505"/>
      <c r="H75" s="505"/>
      <c r="I75" s="505"/>
      <c r="J75" s="505"/>
      <c r="K75" s="503"/>
      <c r="L75" s="596"/>
      <c r="M75" s="597"/>
      <c r="N75" s="598"/>
      <c r="O75" s="599"/>
      <c r="P75" s="485"/>
      <c r="Q75" s="485"/>
    </row>
    <row r="76" spans="1:17" x14ac:dyDescent="0.35">
      <c r="A76" s="575"/>
      <c r="B76" s="505" t="s">
        <v>783</v>
      </c>
      <c r="C76" s="595"/>
      <c r="D76" s="505"/>
      <c r="E76" s="505"/>
      <c r="F76" s="505"/>
      <c r="G76" s="505"/>
      <c r="H76" s="505"/>
      <c r="I76" s="505"/>
      <c r="J76" s="505"/>
      <c r="K76" s="503"/>
      <c r="L76" s="596"/>
      <c r="M76" s="597"/>
      <c r="N76" s="598"/>
      <c r="O76" s="599"/>
      <c r="P76" s="485"/>
      <c r="Q76" s="485"/>
    </row>
    <row r="77" spans="1:17" x14ac:dyDescent="0.35">
      <c r="A77" s="575"/>
      <c r="B77" s="505" t="s">
        <v>784</v>
      </c>
      <c r="C77" s="595"/>
      <c r="D77" s="505"/>
      <c r="E77" s="505"/>
      <c r="F77" s="505"/>
      <c r="G77" s="505"/>
      <c r="H77" s="505"/>
      <c r="I77" s="505"/>
      <c r="J77" s="505"/>
      <c r="K77" s="503"/>
      <c r="L77" s="596"/>
      <c r="M77" s="597"/>
      <c r="N77" s="598"/>
      <c r="O77" s="599"/>
      <c r="P77" s="485"/>
      <c r="Q77" s="485"/>
    </row>
    <row r="78" spans="1:17" x14ac:dyDescent="0.35">
      <c r="A78" s="575" t="s">
        <v>459</v>
      </c>
      <c r="B78" s="505"/>
      <c r="C78" s="595"/>
      <c r="D78" s="505"/>
      <c r="E78" s="505"/>
      <c r="F78" s="505"/>
      <c r="G78" s="505"/>
      <c r="H78" s="505"/>
      <c r="I78" s="505"/>
      <c r="J78" s="505"/>
      <c r="K78" s="503"/>
      <c r="L78" s="596"/>
      <c r="M78" s="597"/>
      <c r="N78" s="598"/>
      <c r="O78" s="599"/>
      <c r="P78" s="485"/>
      <c r="Q78" s="485"/>
    </row>
    <row r="79" spans="1:17" ht="16" thickBot="1" x14ac:dyDescent="0.4">
      <c r="A79" s="600"/>
      <c r="B79" s="601"/>
      <c r="C79" s="602"/>
      <c r="D79" s="601"/>
      <c r="E79" s="601"/>
      <c r="F79" s="601"/>
      <c r="G79" s="601"/>
      <c r="H79" s="601"/>
      <c r="I79" s="601"/>
      <c r="J79" s="601"/>
      <c r="K79" s="603"/>
      <c r="L79" s="604"/>
      <c r="M79" s="605"/>
      <c r="N79" s="606"/>
      <c r="O79" s="607"/>
      <c r="P79" s="485"/>
      <c r="Q79" s="485"/>
    </row>
    <row r="80" spans="1:17" x14ac:dyDescent="0.35">
      <c r="A80" s="1786"/>
      <c r="B80" s="1786"/>
      <c r="C80" s="505"/>
      <c r="D80" s="505"/>
      <c r="E80" s="505"/>
      <c r="F80" s="505"/>
      <c r="G80" s="485"/>
      <c r="H80" s="485"/>
      <c r="I80" s="485"/>
      <c r="J80" s="485"/>
      <c r="K80" s="485"/>
      <c r="L80" s="485"/>
      <c r="M80" s="485"/>
      <c r="N80" s="485"/>
      <c r="O80" s="485"/>
    </row>
    <row r="81" spans="1:15" x14ac:dyDescent="0.35">
      <c r="A81" s="1786"/>
      <c r="B81" s="1786"/>
      <c r="C81" s="505"/>
      <c r="D81" s="505"/>
      <c r="E81" s="505"/>
      <c r="F81" s="505"/>
      <c r="G81" s="485"/>
      <c r="H81" s="485"/>
      <c r="I81" s="485"/>
      <c r="J81" s="485"/>
      <c r="K81" s="485"/>
      <c r="L81" s="485"/>
      <c r="M81" s="485"/>
      <c r="N81" s="485"/>
      <c r="O81" s="485"/>
    </row>
    <row r="82" spans="1:15" x14ac:dyDescent="0.35">
      <c r="A82" s="1786"/>
      <c r="B82" s="1786"/>
      <c r="C82" s="505"/>
      <c r="D82" s="505"/>
      <c r="E82" s="505"/>
      <c r="F82" s="505"/>
      <c r="G82" s="485"/>
      <c r="H82" s="485"/>
      <c r="I82" s="485"/>
      <c r="J82" s="485"/>
      <c r="K82" s="485"/>
      <c r="L82" s="485"/>
      <c r="M82" s="485"/>
      <c r="N82" s="485"/>
      <c r="O82" s="485"/>
    </row>
    <row r="83" spans="1:15" x14ac:dyDescent="0.35">
      <c r="A83" s="505"/>
      <c r="B83" s="505"/>
      <c r="C83" s="505"/>
      <c r="D83" s="505"/>
      <c r="E83" s="505"/>
      <c r="F83" s="505"/>
      <c r="G83" s="485"/>
      <c r="H83" s="485"/>
      <c r="I83" s="485"/>
      <c r="J83" s="485"/>
      <c r="K83" s="485"/>
      <c r="L83" s="485"/>
      <c r="M83" s="485"/>
      <c r="N83" s="485"/>
      <c r="O83" s="485"/>
    </row>
  </sheetData>
  <mergeCells count="56">
    <mergeCell ref="A82:B82"/>
    <mergeCell ref="A73:O73"/>
    <mergeCell ref="A74:B74"/>
    <mergeCell ref="C74:J74"/>
    <mergeCell ref="L74:M74"/>
    <mergeCell ref="A80:B80"/>
    <mergeCell ref="A81:B81"/>
    <mergeCell ref="K66:O66"/>
    <mergeCell ref="H43:J43"/>
    <mergeCell ref="H46:J46"/>
    <mergeCell ref="H47:J47"/>
    <mergeCell ref="H50:J50"/>
    <mergeCell ref="H51:J51"/>
    <mergeCell ref="H56:J56"/>
    <mergeCell ref="K58:M58"/>
    <mergeCell ref="K60:O60"/>
    <mergeCell ref="K61:O61"/>
    <mergeCell ref="K62:O62"/>
    <mergeCell ref="K65:O65"/>
    <mergeCell ref="H42:J42"/>
    <mergeCell ref="A21:G21"/>
    <mergeCell ref="H21:O21"/>
    <mergeCell ref="A22:O22"/>
    <mergeCell ref="A29:F30"/>
    <mergeCell ref="G29:J30"/>
    <mergeCell ref="K29:N29"/>
    <mergeCell ref="O29:O30"/>
    <mergeCell ref="A31:F31"/>
    <mergeCell ref="G31:J31"/>
    <mergeCell ref="H37:J37"/>
    <mergeCell ref="H38:J38"/>
    <mergeCell ref="H39:J39"/>
    <mergeCell ref="A19:G19"/>
    <mergeCell ref="I19:L19"/>
    <mergeCell ref="M19:O19"/>
    <mergeCell ref="A20:G20"/>
    <mergeCell ref="I20:L20"/>
    <mergeCell ref="M20:O20"/>
    <mergeCell ref="A17:G17"/>
    <mergeCell ref="I17:L17"/>
    <mergeCell ref="M17:O17"/>
    <mergeCell ref="A18:G18"/>
    <mergeCell ref="I18:L18"/>
    <mergeCell ref="M18:O18"/>
    <mergeCell ref="I13:J13"/>
    <mergeCell ref="I14:J14"/>
    <mergeCell ref="A15:O15"/>
    <mergeCell ref="A16:G16"/>
    <mergeCell ref="H16:L16"/>
    <mergeCell ref="M16:O16"/>
    <mergeCell ref="I12:J12"/>
    <mergeCell ref="F1:L1"/>
    <mergeCell ref="O1:O2"/>
    <mergeCell ref="F2:L2"/>
    <mergeCell ref="A3:L3"/>
    <mergeCell ref="I6:O6"/>
  </mergeCells>
  <printOptions horizontalCentered="1"/>
  <pageMargins left="0.39930555555555602" right="0.39930555555555602" top="0.79861111111111105" bottom="0.79861111111111105" header="0" footer="0"/>
  <pageSetup paperSize="5" scale="66" orientation="portrait" r:id="rId1"/>
  <headerFooter alignWithMargins="0"/>
  <rowBreaks count="2" manualBreakCount="2">
    <brk id="66" max="25" man="1"/>
    <brk id="7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D400-A434-4726-8131-48D5CCF2B1A9}">
  <sheetPr>
    <tabColor rgb="FFFF0000"/>
  </sheetPr>
  <dimension ref="A1:R88"/>
  <sheetViews>
    <sheetView view="pageBreakPreview" topLeftCell="A17" zoomScaleNormal="75" zoomScaleSheetLayoutView="100" workbookViewId="0">
      <selection activeCell="L33" sqref="L33"/>
    </sheetView>
  </sheetViews>
  <sheetFormatPr defaultColWidth="9.1796875" defaultRowHeight="15.5" x14ac:dyDescent="0.35"/>
  <cols>
    <col min="1" max="5" width="3.7265625" style="470" customWidth="1"/>
    <col min="6" max="6" width="6.453125" style="470" bestFit="1" customWidth="1"/>
    <col min="7" max="7" width="3.7265625" style="471" customWidth="1"/>
    <col min="8" max="9" width="3.26953125" style="471" customWidth="1"/>
    <col min="10" max="10" width="43.453125" style="471" customWidth="1"/>
    <col min="11" max="11" width="9.1796875" style="471"/>
    <col min="12" max="12" width="13.26953125" style="471" customWidth="1"/>
    <col min="13" max="13" width="13.453125" style="471" bestFit="1" customWidth="1"/>
    <col min="14" max="14" width="5.453125" style="471" bestFit="1" customWidth="1"/>
    <col min="15" max="15" width="18.81640625" style="471" customWidth="1"/>
    <col min="16" max="16" width="1.7265625" style="471" customWidth="1"/>
    <col min="17" max="17" width="13.81640625" style="472" customWidth="1"/>
    <col min="18" max="16384" width="9.1796875" style="471"/>
  </cols>
  <sheetData>
    <row r="1" spans="1:17" ht="16" thickBot="1" x14ac:dyDescent="0.4"/>
    <row r="2" spans="1:17" ht="39.75" customHeight="1" x14ac:dyDescent="0.35">
      <c r="A2" s="473"/>
      <c r="B2" s="474"/>
      <c r="C2" s="474"/>
      <c r="D2" s="474"/>
      <c r="E2" s="474"/>
      <c r="F2" s="1793" t="s">
        <v>711</v>
      </c>
      <c r="G2" s="1793"/>
      <c r="H2" s="1793"/>
      <c r="I2" s="1793"/>
      <c r="J2" s="1793"/>
      <c r="K2" s="1793"/>
      <c r="L2" s="1794"/>
      <c r="M2" s="475"/>
      <c r="N2" s="475"/>
      <c r="O2" s="1715"/>
    </row>
    <row r="3" spans="1:17" ht="39.75" customHeight="1" thickBot="1" x14ac:dyDescent="0.4">
      <c r="A3" s="476"/>
      <c r="B3" s="477"/>
      <c r="C3" s="477"/>
      <c r="D3" s="477"/>
      <c r="E3" s="477"/>
      <c r="F3" s="1795" t="s">
        <v>712</v>
      </c>
      <c r="G3" s="1795"/>
      <c r="H3" s="1795"/>
      <c r="I3" s="1795"/>
      <c r="J3" s="1795"/>
      <c r="K3" s="1795"/>
      <c r="L3" s="1796"/>
      <c r="O3" s="1716"/>
    </row>
    <row r="4" spans="1:17" ht="21.5" thickBot="1" x14ac:dyDescent="0.55000000000000004">
      <c r="A4" s="1719" t="s">
        <v>713</v>
      </c>
      <c r="B4" s="1720"/>
      <c r="C4" s="1720"/>
      <c r="D4" s="1720"/>
      <c r="E4" s="1720"/>
      <c r="F4" s="1720"/>
      <c r="G4" s="1720"/>
      <c r="H4" s="1720"/>
      <c r="I4" s="1720"/>
      <c r="J4" s="1720"/>
      <c r="K4" s="1720"/>
      <c r="L4" s="1721"/>
      <c r="M4" s="478"/>
      <c r="O4" s="479"/>
    </row>
    <row r="5" spans="1:17" s="485" customFormat="1" x14ac:dyDescent="0.35">
      <c r="A5" s="480" t="s">
        <v>714</v>
      </c>
      <c r="B5" s="481"/>
      <c r="C5" s="481"/>
      <c r="D5" s="481"/>
      <c r="E5" s="481"/>
      <c r="F5" s="481"/>
      <c r="G5" s="482"/>
      <c r="H5" s="483" t="s">
        <v>461</v>
      </c>
      <c r="I5" s="482" t="s">
        <v>715</v>
      </c>
      <c r="J5" s="482"/>
      <c r="K5" s="482"/>
      <c r="L5" s="482"/>
      <c r="M5" s="482"/>
      <c r="N5" s="482"/>
      <c r="O5" s="484"/>
      <c r="Q5" s="486"/>
    </row>
    <row r="6" spans="1:17" s="485" customFormat="1" x14ac:dyDescent="0.35">
      <c r="A6" s="487" t="s">
        <v>460</v>
      </c>
      <c r="B6" s="488"/>
      <c r="C6" s="488"/>
      <c r="D6" s="488"/>
      <c r="E6" s="488"/>
      <c r="F6" s="488"/>
      <c r="G6" s="489"/>
      <c r="H6" s="490" t="s">
        <v>461</v>
      </c>
      <c r="I6" s="489" t="s">
        <v>716</v>
      </c>
      <c r="J6" s="489"/>
      <c r="K6" s="489"/>
      <c r="L6" s="489"/>
      <c r="M6" s="489"/>
      <c r="N6" s="489"/>
      <c r="O6" s="491"/>
      <c r="Q6" s="486"/>
    </row>
    <row r="7" spans="1:17" s="485" customFormat="1" x14ac:dyDescent="0.35">
      <c r="A7" s="487" t="s">
        <v>717</v>
      </c>
      <c r="B7" s="488"/>
      <c r="C7" s="488"/>
      <c r="D7" s="488"/>
      <c r="E7" s="488"/>
      <c r="F7" s="488"/>
      <c r="G7" s="489"/>
      <c r="H7" s="490" t="s">
        <v>461</v>
      </c>
      <c r="I7" s="1722" t="s">
        <v>718</v>
      </c>
      <c r="J7" s="1722"/>
      <c r="K7" s="1722"/>
      <c r="L7" s="1722"/>
      <c r="M7" s="1722"/>
      <c r="N7" s="1722"/>
      <c r="O7" s="1723"/>
      <c r="Q7" s="486"/>
    </row>
    <row r="8" spans="1:17" s="485" customFormat="1" x14ac:dyDescent="0.35">
      <c r="A8" s="487" t="s">
        <v>719</v>
      </c>
      <c r="B8" s="488"/>
      <c r="C8" s="488"/>
      <c r="D8" s="488"/>
      <c r="E8" s="488"/>
      <c r="F8" s="488"/>
      <c r="G8" s="489"/>
      <c r="H8" s="490" t="s">
        <v>461</v>
      </c>
      <c r="I8" s="492"/>
      <c r="J8" s="492"/>
      <c r="K8" s="492"/>
      <c r="L8" s="492"/>
      <c r="M8" s="492"/>
      <c r="N8" s="492"/>
      <c r="O8" s="493"/>
      <c r="Q8" s="486"/>
    </row>
    <row r="9" spans="1:17" s="485" customFormat="1" x14ac:dyDescent="0.35">
      <c r="A9" s="487" t="s">
        <v>720</v>
      </c>
      <c r="B9" s="488"/>
      <c r="C9" s="488"/>
      <c r="D9" s="488"/>
      <c r="E9" s="488"/>
      <c r="F9" s="488"/>
      <c r="G9" s="489"/>
      <c r="H9" s="490" t="s">
        <v>461</v>
      </c>
      <c r="I9" s="489" t="s">
        <v>721</v>
      </c>
      <c r="J9" s="489"/>
      <c r="K9" s="489"/>
      <c r="L9" s="489"/>
      <c r="M9" s="489"/>
      <c r="N9" s="489"/>
      <c r="O9" s="491"/>
      <c r="Q9" s="486"/>
    </row>
    <row r="10" spans="1:17" s="485" customFormat="1" x14ac:dyDescent="0.35">
      <c r="A10" s="487" t="s">
        <v>466</v>
      </c>
      <c r="B10" s="488"/>
      <c r="C10" s="488"/>
      <c r="D10" s="488"/>
      <c r="E10" s="488"/>
      <c r="F10" s="488"/>
      <c r="G10" s="489"/>
      <c r="H10" s="490" t="s">
        <v>461</v>
      </c>
      <c r="I10" s="494" t="s">
        <v>722</v>
      </c>
      <c r="J10" s="494"/>
      <c r="K10" s="489"/>
      <c r="L10" s="489"/>
      <c r="M10" s="489"/>
      <c r="N10" s="489"/>
      <c r="O10" s="491"/>
      <c r="Q10" s="486"/>
    </row>
    <row r="11" spans="1:17" s="485" customFormat="1" x14ac:dyDescent="0.35">
      <c r="A11" s="487" t="s">
        <v>465</v>
      </c>
      <c r="B11" s="488"/>
      <c r="C11" s="488"/>
      <c r="D11" s="488"/>
      <c r="E11" s="488"/>
      <c r="F11" s="488"/>
      <c r="G11" s="489"/>
      <c r="H11" s="490" t="s">
        <v>461</v>
      </c>
      <c r="I11" s="494" t="s">
        <v>723</v>
      </c>
      <c r="J11" s="494"/>
      <c r="K11" s="489"/>
      <c r="L11" s="489"/>
      <c r="M11" s="489"/>
      <c r="N11" s="489"/>
      <c r="O11" s="491"/>
      <c r="Q11" s="486"/>
    </row>
    <row r="12" spans="1:17" s="485" customFormat="1" x14ac:dyDescent="0.35">
      <c r="A12" s="487" t="s">
        <v>460</v>
      </c>
      <c r="B12" s="488"/>
      <c r="C12" s="488"/>
      <c r="D12" s="488"/>
      <c r="E12" s="488"/>
      <c r="F12" s="488"/>
      <c r="G12" s="490"/>
      <c r="H12" s="490" t="s">
        <v>461</v>
      </c>
      <c r="I12" s="494" t="s">
        <v>724</v>
      </c>
      <c r="J12" s="494"/>
      <c r="K12" s="489"/>
      <c r="L12" s="489"/>
      <c r="M12" s="489"/>
      <c r="N12" s="489"/>
      <c r="O12" s="491"/>
      <c r="Q12" s="486"/>
    </row>
    <row r="13" spans="1:17" s="485" customFormat="1" x14ac:dyDescent="0.35">
      <c r="A13" s="487" t="s">
        <v>725</v>
      </c>
      <c r="B13" s="488"/>
      <c r="C13" s="488"/>
      <c r="D13" s="488"/>
      <c r="E13" s="488"/>
      <c r="F13" s="488"/>
      <c r="G13" s="490"/>
      <c r="H13" s="490" t="s">
        <v>461</v>
      </c>
      <c r="I13" s="494" t="s">
        <v>724</v>
      </c>
      <c r="J13" s="494"/>
      <c r="K13" s="489"/>
      <c r="L13" s="489"/>
      <c r="M13" s="489"/>
      <c r="N13" s="489"/>
      <c r="O13" s="491"/>
      <c r="Q13" s="486"/>
    </row>
    <row r="14" spans="1:17" s="485" customFormat="1" x14ac:dyDescent="0.35">
      <c r="A14" s="487" t="s">
        <v>726</v>
      </c>
      <c r="B14" s="488"/>
      <c r="C14" s="488"/>
      <c r="D14" s="488"/>
      <c r="E14" s="488"/>
      <c r="F14" s="488"/>
      <c r="G14" s="490"/>
      <c r="H14" s="490" t="s">
        <v>461</v>
      </c>
      <c r="I14" s="1712">
        <v>0</v>
      </c>
      <c r="J14" s="1712"/>
      <c r="K14" s="489"/>
      <c r="L14" s="489"/>
      <c r="M14" s="489"/>
      <c r="N14" s="489"/>
      <c r="O14" s="491"/>
      <c r="Q14" s="486"/>
    </row>
    <row r="15" spans="1:17" s="485" customFormat="1" x14ac:dyDescent="0.35">
      <c r="A15" s="487" t="s">
        <v>23</v>
      </c>
      <c r="B15" s="488"/>
      <c r="C15" s="488"/>
      <c r="D15" s="488"/>
      <c r="E15" s="488"/>
      <c r="F15" s="488"/>
      <c r="G15" s="489"/>
      <c r="H15" s="490" t="s">
        <v>461</v>
      </c>
      <c r="I15" s="1712">
        <v>61000000</v>
      </c>
      <c r="J15" s="1712"/>
      <c r="K15" s="495"/>
      <c r="L15" s="495"/>
      <c r="M15" s="495"/>
      <c r="N15" s="495"/>
      <c r="O15" s="496"/>
      <c r="Q15" s="486"/>
    </row>
    <row r="16" spans="1:17" s="485" customFormat="1" ht="16" thickBot="1" x14ac:dyDescent="0.4">
      <c r="A16" s="487" t="s">
        <v>25</v>
      </c>
      <c r="B16" s="497"/>
      <c r="C16" s="497"/>
      <c r="D16" s="497"/>
      <c r="E16" s="497"/>
      <c r="F16" s="497"/>
      <c r="G16" s="498"/>
      <c r="H16" s="499" t="s">
        <v>461</v>
      </c>
      <c r="I16" s="1724">
        <f>O34</f>
        <v>34405000</v>
      </c>
      <c r="J16" s="1724"/>
      <c r="K16" s="498"/>
      <c r="L16" s="498"/>
      <c r="M16" s="498"/>
      <c r="N16" s="498"/>
      <c r="O16" s="500"/>
      <c r="Q16" s="486"/>
    </row>
    <row r="17" spans="1:17" ht="16" thickBot="1" x14ac:dyDescent="0.4">
      <c r="A17" s="1725" t="s">
        <v>727</v>
      </c>
      <c r="B17" s="1726"/>
      <c r="C17" s="1726"/>
      <c r="D17" s="1726"/>
      <c r="E17" s="1726"/>
      <c r="F17" s="1726"/>
      <c r="G17" s="1726"/>
      <c r="H17" s="1726"/>
      <c r="I17" s="1726"/>
      <c r="J17" s="1726"/>
      <c r="K17" s="1726"/>
      <c r="L17" s="1726"/>
      <c r="M17" s="1726"/>
      <c r="N17" s="1726"/>
      <c r="O17" s="1727"/>
    </row>
    <row r="18" spans="1:17" x14ac:dyDescent="0.35">
      <c r="A18" s="1728" t="s">
        <v>721</v>
      </c>
      <c r="B18" s="1729"/>
      <c r="C18" s="1729"/>
      <c r="D18" s="1729"/>
      <c r="E18" s="1729"/>
      <c r="F18" s="1729"/>
      <c r="G18" s="1730"/>
      <c r="H18" s="1731" t="s">
        <v>728</v>
      </c>
      <c r="I18" s="1729"/>
      <c r="J18" s="1729"/>
      <c r="K18" s="1729"/>
      <c r="L18" s="1730"/>
      <c r="M18" s="1731" t="s">
        <v>729</v>
      </c>
      <c r="N18" s="1729"/>
      <c r="O18" s="1732"/>
    </row>
    <row r="19" spans="1:17" ht="15.75" customHeight="1" x14ac:dyDescent="0.35">
      <c r="A19" s="1733" t="s">
        <v>720</v>
      </c>
      <c r="B19" s="1722"/>
      <c r="C19" s="1722"/>
      <c r="D19" s="1722"/>
      <c r="E19" s="1722"/>
      <c r="F19" s="1722"/>
      <c r="G19" s="1734"/>
      <c r="H19" s="490" t="s">
        <v>461</v>
      </c>
      <c r="I19" s="1735"/>
      <c r="J19" s="1735"/>
      <c r="K19" s="1735"/>
      <c r="L19" s="1736"/>
      <c r="M19" s="1737"/>
      <c r="N19" s="1738"/>
      <c r="O19" s="1739"/>
    </row>
    <row r="20" spans="1:17" x14ac:dyDescent="0.35">
      <c r="A20" s="1740" t="s">
        <v>730</v>
      </c>
      <c r="B20" s="1741"/>
      <c r="C20" s="1741"/>
      <c r="D20" s="1741"/>
      <c r="E20" s="1741"/>
      <c r="F20" s="1741"/>
      <c r="G20" s="1742"/>
      <c r="H20" s="501" t="s">
        <v>461</v>
      </c>
      <c r="I20" s="1722" t="s">
        <v>731</v>
      </c>
      <c r="J20" s="1722"/>
      <c r="K20" s="1722"/>
      <c r="L20" s="1734"/>
      <c r="M20" s="1743">
        <f>O35</f>
        <v>34405000</v>
      </c>
      <c r="N20" s="1744"/>
      <c r="O20" s="1745"/>
    </row>
    <row r="21" spans="1:17" ht="15.75" customHeight="1" x14ac:dyDescent="0.35">
      <c r="A21" s="1733" t="s">
        <v>732</v>
      </c>
      <c r="B21" s="1722"/>
      <c r="C21" s="1722"/>
      <c r="D21" s="1722"/>
      <c r="E21" s="1722"/>
      <c r="F21" s="1722"/>
      <c r="G21" s="1734"/>
      <c r="H21" s="490" t="s">
        <v>461</v>
      </c>
      <c r="I21" s="1735" t="s">
        <v>733</v>
      </c>
      <c r="J21" s="1735"/>
      <c r="K21" s="1735"/>
      <c r="L21" s="1736"/>
      <c r="M21" s="1746" t="s">
        <v>734</v>
      </c>
      <c r="N21" s="1747"/>
      <c r="O21" s="1748"/>
    </row>
    <row r="22" spans="1:17" ht="15.75" customHeight="1" x14ac:dyDescent="0.35">
      <c r="A22" s="1733" t="s">
        <v>735</v>
      </c>
      <c r="B22" s="1722"/>
      <c r="C22" s="1722"/>
      <c r="D22" s="1722"/>
      <c r="E22" s="1722"/>
      <c r="F22" s="1722"/>
      <c r="G22" s="1734"/>
      <c r="H22" s="490" t="s">
        <v>461</v>
      </c>
      <c r="I22" s="1735" t="s">
        <v>736</v>
      </c>
      <c r="J22" s="1735"/>
      <c r="K22" s="1735"/>
      <c r="L22" s="1736"/>
      <c r="M22" s="1797">
        <v>1</v>
      </c>
      <c r="N22" s="1747"/>
      <c r="O22" s="1748"/>
    </row>
    <row r="23" spans="1:17" x14ac:dyDescent="0.35">
      <c r="A23" s="1751" t="s">
        <v>737</v>
      </c>
      <c r="B23" s="1752"/>
      <c r="C23" s="1752"/>
      <c r="D23" s="1752"/>
      <c r="E23" s="1752"/>
      <c r="F23" s="1752"/>
      <c r="G23" s="1753"/>
      <c r="H23" s="1754" t="s">
        <v>738</v>
      </c>
      <c r="I23" s="1735"/>
      <c r="J23" s="1735"/>
      <c r="K23" s="1735"/>
      <c r="L23" s="1735"/>
      <c r="M23" s="1735"/>
      <c r="N23" s="1735"/>
      <c r="O23" s="1755"/>
      <c r="Q23" s="502"/>
    </row>
    <row r="24" spans="1:17" x14ac:dyDescent="0.35">
      <c r="A24" s="1756" t="s">
        <v>739</v>
      </c>
      <c r="B24" s="1757"/>
      <c r="C24" s="1757"/>
      <c r="D24" s="1757"/>
      <c r="E24" s="1757"/>
      <c r="F24" s="1757"/>
      <c r="G24" s="1757"/>
      <c r="H24" s="1757"/>
      <c r="I24" s="1757"/>
      <c r="J24" s="1757"/>
      <c r="K24" s="1757"/>
      <c r="L24" s="1757"/>
      <c r="M24" s="1757"/>
      <c r="N24" s="1757"/>
      <c r="O24" s="1758"/>
      <c r="Q24" s="503"/>
    </row>
    <row r="25" spans="1:17" x14ac:dyDescent="0.35">
      <c r="A25" s="504" t="s">
        <v>465</v>
      </c>
      <c r="B25" s="505"/>
      <c r="C25" s="505"/>
      <c r="D25" s="505"/>
      <c r="E25" s="505"/>
      <c r="F25" s="505"/>
      <c r="G25" s="485"/>
      <c r="H25" s="506" t="s">
        <v>461</v>
      </c>
      <c r="I25" s="485" t="s">
        <v>740</v>
      </c>
      <c r="K25" s="485"/>
      <c r="L25" s="485"/>
      <c r="M25" s="485"/>
      <c r="N25" s="485"/>
      <c r="O25" s="507"/>
      <c r="Q25" s="485"/>
    </row>
    <row r="26" spans="1:17" x14ac:dyDescent="0.35">
      <c r="A26" s="504" t="s">
        <v>741</v>
      </c>
      <c r="B26" s="505"/>
      <c r="C26" s="505"/>
      <c r="D26" s="505"/>
      <c r="E26" s="505"/>
      <c r="F26" s="505"/>
      <c r="G26" s="485"/>
      <c r="H26" s="506" t="s">
        <v>461</v>
      </c>
      <c r="I26" s="485" t="s">
        <v>742</v>
      </c>
      <c r="K26" s="485"/>
      <c r="L26" s="485"/>
      <c r="M26" s="485"/>
      <c r="N26" s="485"/>
      <c r="O26" s="507"/>
      <c r="Q26" s="485"/>
    </row>
    <row r="27" spans="1:17" x14ac:dyDescent="0.35">
      <c r="A27" s="504" t="s">
        <v>463</v>
      </c>
      <c r="B27" s="505"/>
      <c r="C27" s="505"/>
      <c r="D27" s="505"/>
      <c r="E27" s="505"/>
      <c r="F27" s="505"/>
      <c r="G27" s="485"/>
      <c r="H27" s="506" t="s">
        <v>461</v>
      </c>
      <c r="I27" s="485"/>
      <c r="K27" s="485"/>
      <c r="L27" s="485"/>
      <c r="M27" s="485"/>
      <c r="N27" s="485"/>
      <c r="O27" s="507"/>
      <c r="Q27" s="485"/>
    </row>
    <row r="28" spans="1:17" x14ac:dyDescent="0.35">
      <c r="A28" s="504" t="s">
        <v>470</v>
      </c>
      <c r="B28" s="505"/>
      <c r="C28" s="505"/>
      <c r="D28" s="505"/>
      <c r="E28" s="505"/>
      <c r="F28" s="505"/>
      <c r="G28" s="485"/>
      <c r="H28" s="506" t="s">
        <v>461</v>
      </c>
      <c r="I28" s="485" t="s">
        <v>743</v>
      </c>
      <c r="K28" s="485"/>
      <c r="L28" s="485"/>
      <c r="M28" s="485"/>
      <c r="N28" s="485"/>
      <c r="O28" s="507"/>
      <c r="Q28" s="485"/>
    </row>
    <row r="29" spans="1:17" x14ac:dyDescent="0.35">
      <c r="A29" s="504" t="s">
        <v>744</v>
      </c>
      <c r="B29" s="505"/>
      <c r="C29" s="505"/>
      <c r="D29" s="505"/>
      <c r="E29" s="505"/>
      <c r="F29" s="505"/>
      <c r="G29" s="485"/>
      <c r="H29" s="506" t="s">
        <v>461</v>
      </c>
      <c r="I29" s="485" t="s">
        <v>721</v>
      </c>
      <c r="K29" s="485"/>
      <c r="L29" s="485" t="s">
        <v>52</v>
      </c>
      <c r="M29" s="485"/>
      <c r="N29" s="485"/>
      <c r="O29" s="507"/>
      <c r="Q29" s="485"/>
    </row>
    <row r="30" spans="1:17" ht="16" thickBot="1" x14ac:dyDescent="0.4">
      <c r="A30" s="504"/>
      <c r="B30" s="505"/>
      <c r="C30" s="505"/>
      <c r="D30" s="505"/>
      <c r="E30" s="505"/>
      <c r="F30" s="505"/>
      <c r="G30" s="485"/>
      <c r="H30" s="485"/>
      <c r="I30" s="485" t="s">
        <v>745</v>
      </c>
      <c r="K30" s="485"/>
      <c r="L30" s="508">
        <v>1</v>
      </c>
      <c r="M30" s="485"/>
      <c r="N30" s="485"/>
      <c r="O30" s="507"/>
      <c r="Q30" s="485"/>
    </row>
    <row r="31" spans="1:17" s="509" customFormat="1" ht="15.75" customHeight="1" x14ac:dyDescent="0.35">
      <c r="A31" s="1759" t="s">
        <v>746</v>
      </c>
      <c r="B31" s="1760"/>
      <c r="C31" s="1760"/>
      <c r="D31" s="1760"/>
      <c r="E31" s="1760"/>
      <c r="F31" s="1761"/>
      <c r="G31" s="1765" t="s">
        <v>747</v>
      </c>
      <c r="H31" s="1766"/>
      <c r="I31" s="1766"/>
      <c r="J31" s="1766"/>
      <c r="K31" s="1769" t="s">
        <v>748</v>
      </c>
      <c r="L31" s="1770"/>
      <c r="M31" s="1770"/>
      <c r="N31" s="1771"/>
      <c r="O31" s="1772" t="s">
        <v>749</v>
      </c>
      <c r="Q31" s="510"/>
    </row>
    <row r="32" spans="1:17" s="509" customFormat="1" ht="31.5" thickBot="1" x14ac:dyDescent="0.4">
      <c r="A32" s="1762"/>
      <c r="B32" s="1763"/>
      <c r="C32" s="1763"/>
      <c r="D32" s="1763"/>
      <c r="E32" s="1763"/>
      <c r="F32" s="1764"/>
      <c r="G32" s="1767"/>
      <c r="H32" s="1768"/>
      <c r="I32" s="1768"/>
      <c r="J32" s="1768"/>
      <c r="K32" s="511" t="s">
        <v>750</v>
      </c>
      <c r="L32" s="511" t="s">
        <v>751</v>
      </c>
      <c r="M32" s="511" t="s">
        <v>752</v>
      </c>
      <c r="N32" s="512" t="s">
        <v>753</v>
      </c>
      <c r="O32" s="1773"/>
      <c r="Q32" s="510"/>
    </row>
    <row r="33" spans="1:18" ht="16" thickBot="1" x14ac:dyDescent="0.4">
      <c r="A33" s="1774">
        <v>1</v>
      </c>
      <c r="B33" s="1775"/>
      <c r="C33" s="1775"/>
      <c r="D33" s="1775"/>
      <c r="E33" s="1775"/>
      <c r="F33" s="1776"/>
      <c r="G33" s="1777">
        <v>2</v>
      </c>
      <c r="H33" s="1778"/>
      <c r="I33" s="1778"/>
      <c r="J33" s="1778"/>
      <c r="K33" s="513">
        <v>3</v>
      </c>
      <c r="L33" s="513">
        <v>4</v>
      </c>
      <c r="M33" s="514">
        <v>5</v>
      </c>
      <c r="N33" s="513">
        <v>6</v>
      </c>
      <c r="O33" s="515" t="s">
        <v>754</v>
      </c>
    </row>
    <row r="34" spans="1:18" s="509" customFormat="1" ht="15.75" customHeight="1" x14ac:dyDescent="0.35">
      <c r="A34" s="516" t="s">
        <v>755</v>
      </c>
      <c r="B34" s="516"/>
      <c r="C34" s="516"/>
      <c r="D34" s="516"/>
      <c r="E34" s="516"/>
      <c r="F34" s="517"/>
      <c r="G34" s="1798" t="s">
        <v>756</v>
      </c>
      <c r="H34" s="1799"/>
      <c r="I34" s="1799"/>
      <c r="J34" s="1800"/>
      <c r="K34" s="511"/>
      <c r="L34" s="511"/>
      <c r="M34" s="518"/>
      <c r="N34" s="511"/>
      <c r="O34" s="519">
        <f>O35</f>
        <v>34405000</v>
      </c>
      <c r="Q34" s="520"/>
    </row>
    <row r="35" spans="1:18" s="509" customFormat="1" x14ac:dyDescent="0.35">
      <c r="A35" s="521">
        <v>5</v>
      </c>
      <c r="B35" s="522">
        <v>1</v>
      </c>
      <c r="C35" s="522"/>
      <c r="D35" s="522"/>
      <c r="E35" s="522"/>
      <c r="F35" s="523"/>
      <c r="G35" s="524" t="s">
        <v>64</v>
      </c>
      <c r="H35" s="524"/>
      <c r="I35" s="524"/>
      <c r="J35" s="525"/>
      <c r="K35" s="526"/>
      <c r="L35" s="526"/>
      <c r="M35" s="527"/>
      <c r="N35" s="528"/>
      <c r="O35" s="529">
        <f>O36</f>
        <v>34405000</v>
      </c>
      <c r="Q35" s="520"/>
    </row>
    <row r="36" spans="1:18" s="509" customFormat="1" x14ac:dyDescent="0.35">
      <c r="A36" s="530">
        <v>5</v>
      </c>
      <c r="B36" s="531">
        <v>1</v>
      </c>
      <c r="C36" s="531" t="s">
        <v>73</v>
      </c>
      <c r="D36" s="531"/>
      <c r="E36" s="531"/>
      <c r="F36" s="532"/>
      <c r="G36" s="533" t="s">
        <v>118</v>
      </c>
      <c r="H36" s="533"/>
      <c r="I36" s="533"/>
      <c r="J36" s="534"/>
      <c r="K36" s="535"/>
      <c r="L36" s="535"/>
      <c r="M36" s="536"/>
      <c r="N36" s="537"/>
      <c r="O36" s="538">
        <f>O37+O52</f>
        <v>34405000</v>
      </c>
      <c r="Q36" s="520"/>
      <c r="R36" s="520"/>
    </row>
    <row r="37" spans="1:18" s="509" customFormat="1" x14ac:dyDescent="0.35">
      <c r="A37" s="530" t="s">
        <v>755</v>
      </c>
      <c r="B37" s="531" t="s">
        <v>757</v>
      </c>
      <c r="C37" s="531" t="s">
        <v>73</v>
      </c>
      <c r="D37" s="531" t="s">
        <v>65</v>
      </c>
      <c r="E37" s="531"/>
      <c r="F37" s="532"/>
      <c r="G37" s="539" t="s">
        <v>119</v>
      </c>
      <c r="H37" s="539"/>
      <c r="I37" s="539"/>
      <c r="J37" s="539"/>
      <c r="K37" s="540"/>
      <c r="L37" s="540"/>
      <c r="M37" s="541"/>
      <c r="N37" s="542"/>
      <c r="O37" s="538">
        <f>O38</f>
        <v>15805000</v>
      </c>
      <c r="Q37" s="520"/>
      <c r="R37" s="520"/>
    </row>
    <row r="38" spans="1:18" x14ac:dyDescent="0.35">
      <c r="A38" s="543">
        <v>5</v>
      </c>
      <c r="B38" s="544" t="s">
        <v>757</v>
      </c>
      <c r="C38" s="544" t="s">
        <v>73</v>
      </c>
      <c r="D38" s="545" t="s">
        <v>65</v>
      </c>
      <c r="E38" s="545" t="s">
        <v>65</v>
      </c>
      <c r="F38" s="546"/>
      <c r="G38" s="547" t="s">
        <v>758</v>
      </c>
      <c r="H38" s="547"/>
      <c r="I38" s="547"/>
      <c r="J38" s="548"/>
      <c r="K38" s="549"/>
      <c r="L38" s="549"/>
      <c r="M38" s="550"/>
      <c r="N38" s="551"/>
      <c r="O38" s="552">
        <f>O39+O43+O48</f>
        <v>15805000</v>
      </c>
      <c r="R38" s="472"/>
    </row>
    <row r="39" spans="1:18" x14ac:dyDescent="0.35">
      <c r="A39" s="543" t="s">
        <v>755</v>
      </c>
      <c r="B39" s="544" t="s">
        <v>757</v>
      </c>
      <c r="C39" s="544" t="s">
        <v>73</v>
      </c>
      <c r="D39" s="545" t="s">
        <v>65</v>
      </c>
      <c r="E39" s="545" t="s">
        <v>65</v>
      </c>
      <c r="F39" s="546" t="s">
        <v>207</v>
      </c>
      <c r="G39" s="553" t="s">
        <v>759</v>
      </c>
      <c r="H39" s="554"/>
      <c r="I39" s="554"/>
      <c r="J39" s="555"/>
      <c r="K39" s="549"/>
      <c r="L39" s="549"/>
      <c r="M39" s="550"/>
      <c r="N39" s="551"/>
      <c r="O39" s="552">
        <f>SUM(O40:O41)</f>
        <v>295000</v>
      </c>
      <c r="R39" s="472"/>
    </row>
    <row r="40" spans="1:18" x14ac:dyDescent="0.35">
      <c r="A40" s="543"/>
      <c r="B40" s="544"/>
      <c r="C40" s="544"/>
      <c r="D40" s="545"/>
      <c r="E40" s="545"/>
      <c r="F40" s="546"/>
      <c r="G40" s="553"/>
      <c r="H40" s="554" t="s">
        <v>209</v>
      </c>
      <c r="I40" s="554"/>
      <c r="J40" s="555"/>
      <c r="K40" s="549"/>
      <c r="L40" s="549"/>
      <c r="M40" s="550"/>
      <c r="N40" s="551"/>
      <c r="O40" s="552"/>
      <c r="R40" s="472"/>
    </row>
    <row r="41" spans="1:18" x14ac:dyDescent="0.35">
      <c r="A41" s="543"/>
      <c r="B41" s="544"/>
      <c r="C41" s="544"/>
      <c r="D41" s="544"/>
      <c r="E41" s="544"/>
      <c r="F41" s="546"/>
      <c r="G41" s="556"/>
      <c r="H41" s="554" t="s">
        <v>760</v>
      </c>
      <c r="I41" s="553"/>
      <c r="J41" s="557"/>
      <c r="K41" s="549">
        <v>5</v>
      </c>
      <c r="L41" s="549" t="s">
        <v>480</v>
      </c>
      <c r="M41" s="550">
        <v>59000</v>
      </c>
      <c r="N41" s="551"/>
      <c r="O41" s="552">
        <f>K41*M41</f>
        <v>295000</v>
      </c>
      <c r="R41" s="472"/>
    </row>
    <row r="42" spans="1:18" x14ac:dyDescent="0.35">
      <c r="A42" s="543"/>
      <c r="B42" s="544"/>
      <c r="C42" s="544"/>
      <c r="D42" s="544"/>
      <c r="E42" s="544"/>
      <c r="F42" s="546"/>
      <c r="G42" s="553"/>
      <c r="H42" s="554"/>
      <c r="I42" s="553"/>
      <c r="J42" s="553"/>
      <c r="K42" s="549"/>
      <c r="L42" s="549"/>
      <c r="M42" s="550"/>
      <c r="N42" s="551"/>
      <c r="O42" s="552"/>
      <c r="R42" s="472"/>
    </row>
    <row r="43" spans="1:18" x14ac:dyDescent="0.35">
      <c r="A43" s="543" t="s">
        <v>755</v>
      </c>
      <c r="B43" s="544" t="s">
        <v>757</v>
      </c>
      <c r="C43" s="544" t="s">
        <v>73</v>
      </c>
      <c r="D43" s="545" t="s">
        <v>65</v>
      </c>
      <c r="E43" s="545" t="s">
        <v>65</v>
      </c>
      <c r="F43" s="546" t="s">
        <v>220</v>
      </c>
      <c r="G43" s="553" t="s">
        <v>761</v>
      </c>
      <c r="H43" s="554"/>
      <c r="I43" s="554"/>
      <c r="J43" s="555"/>
      <c r="K43" s="549"/>
      <c r="L43" s="549"/>
      <c r="M43" s="550"/>
      <c r="N43" s="551"/>
      <c r="O43" s="552">
        <f>SUM(O44:O45)</f>
        <v>5510000</v>
      </c>
      <c r="R43" s="472"/>
    </row>
    <row r="44" spans="1:18" ht="15" customHeight="1" x14ac:dyDescent="0.35">
      <c r="A44" s="543"/>
      <c r="B44" s="544"/>
      <c r="C44" s="544"/>
      <c r="D44" s="545"/>
      <c r="E44" s="545"/>
      <c r="F44" s="546"/>
      <c r="G44" s="553"/>
      <c r="H44" s="1749" t="s">
        <v>762</v>
      </c>
      <c r="I44" s="1779"/>
      <c r="J44" s="1780"/>
      <c r="K44" s="549">
        <v>5</v>
      </c>
      <c r="L44" s="549" t="s">
        <v>475</v>
      </c>
      <c r="M44" s="550">
        <v>1000000</v>
      </c>
      <c r="N44" s="551"/>
      <c r="O44" s="552">
        <f>K44*M44</f>
        <v>5000000</v>
      </c>
      <c r="R44" s="472"/>
    </row>
    <row r="45" spans="1:18" ht="15" customHeight="1" x14ac:dyDescent="0.35">
      <c r="A45" s="543"/>
      <c r="B45" s="544"/>
      <c r="C45" s="544"/>
      <c r="D45" s="544"/>
      <c r="E45" s="544"/>
      <c r="F45" s="546"/>
      <c r="G45" s="556"/>
      <c r="H45" s="1749" t="s">
        <v>763</v>
      </c>
      <c r="I45" s="1779"/>
      <c r="J45" s="1780"/>
      <c r="K45" s="549">
        <v>6</v>
      </c>
      <c r="L45" s="549" t="s">
        <v>475</v>
      </c>
      <c r="M45" s="550">
        <v>85000</v>
      </c>
      <c r="N45" s="551"/>
      <c r="O45" s="552">
        <f>K45*M45</f>
        <v>510000</v>
      </c>
      <c r="R45" s="472"/>
    </row>
    <row r="46" spans="1:18" x14ac:dyDescent="0.35">
      <c r="A46" s="543"/>
      <c r="B46" s="544"/>
      <c r="C46" s="544"/>
      <c r="D46" s="544"/>
      <c r="E46" s="544"/>
      <c r="F46" s="546"/>
      <c r="G46" s="553"/>
      <c r="H46" s="558"/>
      <c r="I46" s="559" t="s">
        <v>764</v>
      </c>
      <c r="J46" s="559"/>
      <c r="K46" s="549"/>
      <c r="L46" s="549"/>
      <c r="M46" s="550"/>
      <c r="N46" s="551"/>
      <c r="O46" s="552"/>
      <c r="R46" s="472"/>
    </row>
    <row r="47" spans="1:18" x14ac:dyDescent="0.35">
      <c r="A47" s="543"/>
      <c r="B47" s="544"/>
      <c r="C47" s="544"/>
      <c r="D47" s="544"/>
      <c r="E47" s="544"/>
      <c r="F47" s="546"/>
      <c r="G47" s="553"/>
      <c r="H47" s="558"/>
      <c r="I47" s="559"/>
      <c r="J47" s="559"/>
      <c r="K47" s="549"/>
      <c r="L47" s="549"/>
      <c r="M47" s="550"/>
      <c r="N47" s="551"/>
      <c r="O47" s="552"/>
      <c r="R47" s="472"/>
    </row>
    <row r="48" spans="1:18" x14ac:dyDescent="0.35">
      <c r="A48" s="543" t="s">
        <v>755</v>
      </c>
      <c r="B48" s="544" t="s">
        <v>757</v>
      </c>
      <c r="C48" s="544" t="s">
        <v>73</v>
      </c>
      <c r="D48" s="545" t="s">
        <v>65</v>
      </c>
      <c r="E48" s="545" t="s">
        <v>65</v>
      </c>
      <c r="F48" s="546" t="s">
        <v>275</v>
      </c>
      <c r="G48" s="553" t="s">
        <v>765</v>
      </c>
      <c r="H48" s="554"/>
      <c r="I48" s="554"/>
      <c r="J48" s="555"/>
      <c r="K48" s="549"/>
      <c r="L48" s="549"/>
      <c r="M48" s="550"/>
      <c r="N48" s="551"/>
      <c r="O48" s="552">
        <f>SUM(O49:O50)</f>
        <v>10000000</v>
      </c>
      <c r="R48" s="472"/>
    </row>
    <row r="49" spans="1:18" x14ac:dyDescent="0.35">
      <c r="A49" s="543"/>
      <c r="B49" s="544"/>
      <c r="C49" s="544"/>
      <c r="D49" s="545"/>
      <c r="E49" s="545"/>
      <c r="F49" s="546"/>
      <c r="G49" s="553"/>
      <c r="H49" s="1749" t="s">
        <v>277</v>
      </c>
      <c r="I49" s="1779"/>
      <c r="J49" s="1780"/>
      <c r="K49" s="549">
        <v>250</v>
      </c>
      <c r="L49" s="549" t="s">
        <v>490</v>
      </c>
      <c r="M49" s="550">
        <v>25000</v>
      </c>
      <c r="N49" s="551"/>
      <c r="O49" s="552">
        <f>K49*M49</f>
        <v>6250000</v>
      </c>
      <c r="R49" s="472"/>
    </row>
    <row r="50" spans="1:18" x14ac:dyDescent="0.35">
      <c r="A50" s="543"/>
      <c r="B50" s="544"/>
      <c r="C50" s="544"/>
      <c r="D50" s="544"/>
      <c r="E50" s="544"/>
      <c r="F50" s="546"/>
      <c r="G50" s="556"/>
      <c r="H50" s="1749" t="s">
        <v>709</v>
      </c>
      <c r="I50" s="1779"/>
      <c r="J50" s="1780"/>
      <c r="K50" s="549">
        <v>250</v>
      </c>
      <c r="L50" s="549" t="s">
        <v>490</v>
      </c>
      <c r="M50" s="550">
        <v>15000</v>
      </c>
      <c r="N50" s="551"/>
      <c r="O50" s="552">
        <f>K50*M50</f>
        <v>3750000</v>
      </c>
      <c r="R50" s="472"/>
    </row>
    <row r="51" spans="1:18" x14ac:dyDescent="0.35">
      <c r="A51" s="543"/>
      <c r="B51" s="544"/>
      <c r="C51" s="544"/>
      <c r="D51" s="544"/>
      <c r="E51" s="544"/>
      <c r="F51" s="546"/>
      <c r="G51" s="553"/>
      <c r="H51" s="558"/>
      <c r="I51" s="559"/>
      <c r="J51" s="559"/>
      <c r="K51" s="549"/>
      <c r="L51" s="549"/>
      <c r="M51" s="550"/>
      <c r="N51" s="551"/>
      <c r="O51" s="552"/>
      <c r="R51" s="472"/>
    </row>
    <row r="52" spans="1:18" s="509" customFormat="1" x14ac:dyDescent="0.35">
      <c r="A52" s="530" t="s">
        <v>755</v>
      </c>
      <c r="B52" s="531" t="s">
        <v>757</v>
      </c>
      <c r="C52" s="531" t="s">
        <v>73</v>
      </c>
      <c r="D52" s="531" t="s">
        <v>78</v>
      </c>
      <c r="E52" s="531"/>
      <c r="F52" s="532"/>
      <c r="G52" s="539" t="s">
        <v>331</v>
      </c>
      <c r="H52" s="539"/>
      <c r="I52" s="539"/>
      <c r="J52" s="539"/>
      <c r="K52" s="540"/>
      <c r="L52" s="540"/>
      <c r="M52" s="541"/>
      <c r="N52" s="542"/>
      <c r="O52" s="538">
        <f>O53+O60</f>
        <v>18600000</v>
      </c>
      <c r="Q52" s="520"/>
      <c r="R52" s="520"/>
    </row>
    <row r="53" spans="1:18" x14ac:dyDescent="0.35">
      <c r="A53" s="543">
        <v>5</v>
      </c>
      <c r="B53" s="544" t="s">
        <v>757</v>
      </c>
      <c r="C53" s="544" t="s">
        <v>73</v>
      </c>
      <c r="D53" s="545" t="s">
        <v>78</v>
      </c>
      <c r="E53" s="545" t="s">
        <v>73</v>
      </c>
      <c r="F53" s="546"/>
      <c r="G53" s="560" t="s">
        <v>332</v>
      </c>
      <c r="H53" s="547"/>
      <c r="I53" s="547"/>
      <c r="J53" s="548"/>
      <c r="K53" s="549"/>
      <c r="L53" s="549"/>
      <c r="M53" s="550"/>
      <c r="N53" s="551"/>
      <c r="O53" s="552">
        <f>O54+O57</f>
        <v>15840000</v>
      </c>
      <c r="R53" s="472"/>
    </row>
    <row r="54" spans="1:18" x14ac:dyDescent="0.35">
      <c r="A54" s="543">
        <v>6</v>
      </c>
      <c r="B54" s="544" t="s">
        <v>757</v>
      </c>
      <c r="C54" s="544" t="s">
        <v>73</v>
      </c>
      <c r="D54" s="545" t="s">
        <v>78</v>
      </c>
      <c r="E54" s="545" t="s">
        <v>73</v>
      </c>
      <c r="F54" s="546" t="s">
        <v>363</v>
      </c>
      <c r="G54" s="553" t="s">
        <v>766</v>
      </c>
      <c r="H54" s="554"/>
      <c r="I54" s="554"/>
      <c r="J54" s="555"/>
      <c r="K54" s="549"/>
      <c r="L54" s="549"/>
      <c r="M54" s="550"/>
      <c r="N54" s="551"/>
      <c r="O54" s="552">
        <f>O55</f>
        <v>10000000</v>
      </c>
      <c r="R54" s="472"/>
    </row>
    <row r="55" spans="1:18" ht="17" customHeight="1" x14ac:dyDescent="0.35">
      <c r="A55" s="543"/>
      <c r="B55" s="544"/>
      <c r="C55" s="544"/>
      <c r="D55" s="544"/>
      <c r="E55" s="544"/>
      <c r="F55" s="546"/>
      <c r="G55" s="556"/>
      <c r="H55" s="1749" t="s">
        <v>767</v>
      </c>
      <c r="I55" s="1779"/>
      <c r="J55" s="1780"/>
      <c r="K55" s="549">
        <v>1</v>
      </c>
      <c r="L55" s="549" t="s">
        <v>358</v>
      </c>
      <c r="M55" s="955">
        <v>10000000</v>
      </c>
      <c r="N55" s="551"/>
      <c r="O55" s="552">
        <f>K55*M55</f>
        <v>10000000</v>
      </c>
      <c r="R55" s="472"/>
    </row>
    <row r="56" spans="1:18" x14ac:dyDescent="0.35">
      <c r="A56" s="543"/>
      <c r="B56" s="544"/>
      <c r="C56" s="544"/>
      <c r="D56" s="544"/>
      <c r="E56" s="544"/>
      <c r="F56" s="546"/>
      <c r="G56" s="553"/>
      <c r="H56" s="558"/>
      <c r="I56" s="559"/>
      <c r="J56" s="561"/>
      <c r="K56" s="549"/>
      <c r="L56" s="549"/>
      <c r="M56" s="550"/>
      <c r="N56" s="551"/>
      <c r="O56" s="552"/>
      <c r="R56" s="472"/>
    </row>
    <row r="57" spans="1:18" x14ac:dyDescent="0.35">
      <c r="A57" s="543">
        <v>6</v>
      </c>
      <c r="B57" s="544" t="s">
        <v>757</v>
      </c>
      <c r="C57" s="544" t="s">
        <v>73</v>
      </c>
      <c r="D57" s="545" t="s">
        <v>78</v>
      </c>
      <c r="E57" s="545" t="s">
        <v>73</v>
      </c>
      <c r="F57" s="546" t="s">
        <v>365</v>
      </c>
      <c r="G57" s="553" t="s">
        <v>768</v>
      </c>
      <c r="H57" s="554"/>
      <c r="I57" s="554"/>
      <c r="J57" s="555"/>
      <c r="K57" s="549"/>
      <c r="L57" s="549"/>
      <c r="M57" s="550"/>
      <c r="N57" s="551"/>
      <c r="O57" s="552">
        <f>O58</f>
        <v>5840000</v>
      </c>
      <c r="R57" s="472"/>
    </row>
    <row r="58" spans="1:18" ht="17" customHeight="1" x14ac:dyDescent="0.35">
      <c r="A58" s="543"/>
      <c r="B58" s="544"/>
      <c r="C58" s="544"/>
      <c r="D58" s="544"/>
      <c r="E58" s="544"/>
      <c r="F58" s="546"/>
      <c r="G58" s="556"/>
      <c r="H58" s="1749" t="s">
        <v>769</v>
      </c>
      <c r="I58" s="1779"/>
      <c r="J58" s="1780"/>
      <c r="K58" s="549">
        <v>8</v>
      </c>
      <c r="L58" s="549" t="s">
        <v>770</v>
      </c>
      <c r="M58" s="550">
        <v>730000</v>
      </c>
      <c r="N58" s="551"/>
      <c r="O58" s="552">
        <f>K58*M58</f>
        <v>5840000</v>
      </c>
      <c r="R58" s="472"/>
    </row>
    <row r="59" spans="1:18" x14ac:dyDescent="0.35">
      <c r="A59" s="543"/>
      <c r="B59" s="544"/>
      <c r="C59" s="544"/>
      <c r="D59" s="545"/>
      <c r="E59" s="545"/>
      <c r="F59" s="562"/>
      <c r="G59" s="556"/>
      <c r="H59" s="1749"/>
      <c r="I59" s="1749"/>
      <c r="J59" s="1749"/>
      <c r="K59" s="549"/>
      <c r="L59" s="549"/>
      <c r="M59" s="550"/>
      <c r="N59" s="551"/>
      <c r="O59" s="552"/>
      <c r="R59" s="472"/>
    </row>
    <row r="60" spans="1:18" x14ac:dyDescent="0.35">
      <c r="A60" s="543">
        <v>6</v>
      </c>
      <c r="B60" s="544" t="s">
        <v>757</v>
      </c>
      <c r="C60" s="544" t="s">
        <v>73</v>
      </c>
      <c r="D60" s="545" t="s">
        <v>78</v>
      </c>
      <c r="E60" s="545" t="s">
        <v>73</v>
      </c>
      <c r="F60" s="546" t="s">
        <v>365</v>
      </c>
      <c r="G60" s="553" t="s">
        <v>771</v>
      </c>
      <c r="H60" s="554"/>
      <c r="I60" s="554"/>
      <c r="J60" s="555"/>
      <c r="K60" s="549"/>
      <c r="L60" s="549"/>
      <c r="M60" s="550"/>
      <c r="N60" s="551"/>
      <c r="O60" s="552">
        <f>O61</f>
        <v>2760000</v>
      </c>
      <c r="R60" s="472"/>
    </row>
    <row r="61" spans="1:18" ht="17" customHeight="1" x14ac:dyDescent="0.35">
      <c r="A61" s="543"/>
      <c r="B61" s="544"/>
      <c r="C61" s="544"/>
      <c r="D61" s="544"/>
      <c r="E61" s="544"/>
      <c r="F61" s="546"/>
      <c r="G61" s="556"/>
      <c r="H61" s="1749" t="s">
        <v>772</v>
      </c>
      <c r="I61" s="1779"/>
      <c r="J61" s="1780"/>
      <c r="K61" s="549">
        <v>4</v>
      </c>
      <c r="L61" s="549" t="s">
        <v>770</v>
      </c>
      <c r="M61" s="550">
        <v>690000</v>
      </c>
      <c r="N61" s="551"/>
      <c r="O61" s="552">
        <f>K61*M61</f>
        <v>2760000</v>
      </c>
      <c r="R61" s="472"/>
    </row>
    <row r="62" spans="1:18" x14ac:dyDescent="0.35">
      <c r="A62" s="563"/>
      <c r="B62" s="564"/>
      <c r="C62" s="564"/>
      <c r="D62" s="564"/>
      <c r="E62" s="564"/>
      <c r="F62" s="565"/>
      <c r="G62" s="566"/>
      <c r="H62" s="566"/>
      <c r="I62" s="566"/>
      <c r="J62" s="566"/>
      <c r="K62" s="567"/>
      <c r="L62" s="567"/>
      <c r="M62" s="568"/>
      <c r="N62" s="569"/>
      <c r="O62" s="570"/>
      <c r="R62" s="472"/>
    </row>
    <row r="63" spans="1:18" x14ac:dyDescent="0.35">
      <c r="A63" s="571"/>
      <c r="B63" s="488"/>
      <c r="C63" s="488"/>
      <c r="D63" s="488"/>
      <c r="E63" s="488"/>
      <c r="F63" s="488"/>
      <c r="G63" s="490"/>
      <c r="H63" s="490"/>
      <c r="I63" s="489"/>
      <c r="J63" s="572"/>
      <c r="K63" s="1783" t="s">
        <v>373</v>
      </c>
      <c r="L63" s="1783"/>
      <c r="M63" s="1783"/>
      <c r="N63" s="573"/>
      <c r="O63" s="574">
        <f>O34</f>
        <v>34405000</v>
      </c>
    </row>
    <row r="64" spans="1:18" x14ac:dyDescent="0.35">
      <c r="A64" s="575"/>
      <c r="B64" s="505"/>
      <c r="C64" s="505"/>
      <c r="D64" s="505"/>
      <c r="E64" s="505"/>
      <c r="F64" s="505"/>
      <c r="G64" s="576"/>
      <c r="H64" s="576"/>
      <c r="I64" s="485"/>
      <c r="J64" s="485"/>
      <c r="K64" s="503"/>
      <c r="L64" s="502"/>
      <c r="M64" s="502"/>
      <c r="N64" s="502"/>
      <c r="O64" s="577"/>
      <c r="P64" s="577"/>
    </row>
    <row r="65" spans="1:17" x14ac:dyDescent="0.35">
      <c r="A65" s="575"/>
      <c r="B65" s="505"/>
      <c r="C65" s="505"/>
      <c r="D65" s="505"/>
      <c r="E65" s="505"/>
      <c r="F65" s="505"/>
      <c r="G65" s="505"/>
      <c r="H65" s="576"/>
      <c r="I65" s="576"/>
      <c r="J65" s="485"/>
      <c r="K65" s="1781" t="s">
        <v>773</v>
      </c>
      <c r="L65" s="1781"/>
      <c r="M65" s="1781"/>
      <c r="N65" s="1781"/>
      <c r="O65" s="1782"/>
      <c r="P65" s="578"/>
    </row>
    <row r="66" spans="1:17" x14ac:dyDescent="0.35">
      <c r="A66" s="575"/>
      <c r="B66" s="505"/>
      <c r="C66" s="505"/>
      <c r="D66" s="505"/>
      <c r="E66" s="505"/>
      <c r="F66" s="505"/>
      <c r="G66" s="505"/>
      <c r="H66" s="576"/>
      <c r="I66" s="576"/>
      <c r="J66" s="485"/>
      <c r="K66" s="1781" t="s">
        <v>774</v>
      </c>
      <c r="L66" s="1781"/>
      <c r="M66" s="1781"/>
      <c r="N66" s="1781"/>
      <c r="O66" s="1782"/>
      <c r="P66" s="578"/>
    </row>
    <row r="67" spans="1:17" x14ac:dyDescent="0.35">
      <c r="A67" s="575"/>
      <c r="B67" s="505"/>
      <c r="C67" s="505"/>
      <c r="D67" s="505"/>
      <c r="E67" s="505"/>
      <c r="F67" s="505"/>
      <c r="G67" s="505"/>
      <c r="H67" s="576"/>
      <c r="I67" s="576"/>
      <c r="J67" s="485"/>
      <c r="K67" s="1781"/>
      <c r="L67" s="1781"/>
      <c r="M67" s="1781"/>
      <c r="N67" s="1781"/>
      <c r="O67" s="1782"/>
      <c r="P67" s="578"/>
    </row>
    <row r="68" spans="1:17" x14ac:dyDescent="0.35">
      <c r="A68" s="575"/>
      <c r="B68" s="505"/>
      <c r="C68" s="505"/>
      <c r="D68" s="505"/>
      <c r="E68" s="505"/>
      <c r="F68" s="505"/>
      <c r="G68" s="505"/>
      <c r="H68" s="576"/>
      <c r="I68" s="576"/>
      <c r="J68" s="485"/>
      <c r="K68" s="503"/>
      <c r="L68" s="579"/>
      <c r="M68" s="579"/>
      <c r="N68" s="579"/>
      <c r="O68" s="580"/>
      <c r="P68" s="578"/>
      <c r="Q68" s="486"/>
    </row>
    <row r="69" spans="1:17" x14ac:dyDescent="0.35">
      <c r="A69" s="575"/>
      <c r="B69" s="505"/>
      <c r="C69" s="505"/>
      <c r="D69" s="505"/>
      <c r="E69" s="505"/>
      <c r="F69" s="505"/>
      <c r="G69" s="505"/>
      <c r="H69" s="576"/>
      <c r="I69" s="576"/>
      <c r="J69" s="485"/>
      <c r="K69" s="503"/>
      <c r="L69" s="579"/>
      <c r="M69" s="579"/>
      <c r="N69" s="579"/>
      <c r="O69" s="580"/>
      <c r="P69" s="581"/>
      <c r="Q69" s="486"/>
    </row>
    <row r="70" spans="1:17" x14ac:dyDescent="0.35">
      <c r="A70" s="575"/>
      <c r="B70" s="505"/>
      <c r="C70" s="505"/>
      <c r="D70" s="505"/>
      <c r="E70" s="505"/>
      <c r="F70" s="505"/>
      <c r="G70" s="505"/>
      <c r="H70" s="576"/>
      <c r="I70" s="576"/>
      <c r="J70" s="485"/>
      <c r="K70" s="1784" t="s">
        <v>647</v>
      </c>
      <c r="L70" s="1784"/>
      <c r="M70" s="1784"/>
      <c r="N70" s="1784"/>
      <c r="O70" s="1785"/>
      <c r="P70" s="578"/>
      <c r="Q70" s="486"/>
    </row>
    <row r="71" spans="1:17" x14ac:dyDescent="0.35">
      <c r="A71" s="575"/>
      <c r="B71" s="505"/>
      <c r="C71" s="505"/>
      <c r="D71" s="505"/>
      <c r="E71" s="505"/>
      <c r="F71" s="505"/>
      <c r="G71" s="505"/>
      <c r="H71" s="576"/>
      <c r="I71" s="576"/>
      <c r="J71" s="485"/>
      <c r="K71" s="1781" t="s">
        <v>775</v>
      </c>
      <c r="L71" s="1781"/>
      <c r="M71" s="1781"/>
      <c r="N71" s="1781"/>
      <c r="O71" s="1782"/>
      <c r="P71" s="582"/>
      <c r="Q71" s="486"/>
    </row>
    <row r="72" spans="1:17" x14ac:dyDescent="0.35">
      <c r="A72" s="583" t="s">
        <v>776</v>
      </c>
      <c r="B72" s="584"/>
      <c r="C72" s="585"/>
      <c r="D72" s="585"/>
      <c r="E72" s="585"/>
      <c r="F72" s="585"/>
      <c r="G72" s="585"/>
      <c r="H72" s="586"/>
      <c r="I72" s="586"/>
      <c r="J72" s="587"/>
      <c r="K72" s="587"/>
      <c r="L72" s="588"/>
      <c r="M72" s="589"/>
      <c r="N72" s="589"/>
      <c r="O72" s="590"/>
      <c r="P72" s="485"/>
      <c r="Q72" s="486"/>
    </row>
    <row r="73" spans="1:17" x14ac:dyDescent="0.35">
      <c r="A73" s="575" t="s">
        <v>777</v>
      </c>
      <c r="B73" s="505"/>
      <c r="C73" s="505"/>
      <c r="D73" s="505"/>
      <c r="E73" s="505"/>
      <c r="F73" s="505"/>
      <c r="G73" s="485"/>
      <c r="H73" s="485"/>
      <c r="I73" s="485"/>
      <c r="J73" s="503" t="s">
        <v>461</v>
      </c>
      <c r="K73" s="485"/>
      <c r="L73" s="485"/>
      <c r="M73" s="485"/>
      <c r="N73" s="485"/>
      <c r="O73" s="507"/>
      <c r="P73" s="485"/>
      <c r="Q73" s="486"/>
    </row>
    <row r="74" spans="1:17" x14ac:dyDescent="0.35">
      <c r="A74" s="575" t="s">
        <v>778</v>
      </c>
      <c r="B74" s="505"/>
      <c r="C74" s="505"/>
      <c r="D74" s="505"/>
      <c r="E74" s="505"/>
      <c r="F74" s="505"/>
      <c r="G74" s="485"/>
      <c r="H74" s="485"/>
      <c r="I74" s="485"/>
      <c r="J74" s="503" t="s">
        <v>461</v>
      </c>
      <c r="K74" s="485"/>
      <c r="L74" s="485"/>
      <c r="M74" s="485"/>
      <c r="N74" s="485"/>
      <c r="O74" s="507"/>
      <c r="P74" s="591"/>
      <c r="Q74" s="591"/>
    </row>
    <row r="75" spans="1:17" x14ac:dyDescent="0.35">
      <c r="A75" s="575" t="s">
        <v>779</v>
      </c>
      <c r="B75" s="505"/>
      <c r="C75" s="505"/>
      <c r="D75" s="505"/>
      <c r="E75" s="505"/>
      <c r="F75" s="505"/>
      <c r="G75" s="485"/>
      <c r="H75" s="485"/>
      <c r="I75" s="485"/>
      <c r="J75" s="485"/>
      <c r="K75" s="485"/>
      <c r="L75" s="485"/>
      <c r="M75" s="485"/>
      <c r="N75" s="485"/>
      <c r="O75" s="507"/>
      <c r="P75" s="485"/>
      <c r="Q75" s="485"/>
    </row>
    <row r="76" spans="1:17" x14ac:dyDescent="0.35">
      <c r="A76" s="575" t="s">
        <v>780</v>
      </c>
      <c r="B76" s="505"/>
      <c r="C76" s="505"/>
      <c r="D76" s="505"/>
      <c r="E76" s="505"/>
      <c r="F76" s="505"/>
      <c r="G76" s="485"/>
      <c r="H76" s="485"/>
      <c r="I76" s="485"/>
      <c r="J76" s="485"/>
      <c r="K76" s="485"/>
      <c r="L76" s="485"/>
      <c r="M76" s="485"/>
      <c r="N76" s="485"/>
      <c r="O76" s="507"/>
      <c r="P76" s="485"/>
      <c r="Q76" s="485"/>
    </row>
    <row r="77" spans="1:17" ht="16" thickBot="1" x14ac:dyDescent="0.4">
      <c r="A77" s="575" t="s">
        <v>459</v>
      </c>
      <c r="B77" s="505"/>
      <c r="C77" s="505"/>
      <c r="D77" s="505"/>
      <c r="E77" s="505"/>
      <c r="F77" s="505"/>
      <c r="G77" s="485"/>
      <c r="H77" s="485"/>
      <c r="I77" s="485"/>
      <c r="J77" s="485"/>
      <c r="K77" s="485"/>
      <c r="L77" s="485"/>
      <c r="M77" s="485"/>
      <c r="N77" s="485"/>
      <c r="O77" s="507"/>
      <c r="P77" s="485"/>
      <c r="Q77" s="485"/>
    </row>
    <row r="78" spans="1:17" ht="16" thickBot="1" x14ac:dyDescent="0.4">
      <c r="A78" s="1787" t="s">
        <v>781</v>
      </c>
      <c r="B78" s="1788"/>
      <c r="C78" s="1788"/>
      <c r="D78" s="1788"/>
      <c r="E78" s="1788"/>
      <c r="F78" s="1788"/>
      <c r="G78" s="1788"/>
      <c r="H78" s="1788"/>
      <c r="I78" s="1788"/>
      <c r="J78" s="1788"/>
      <c r="K78" s="1788"/>
      <c r="L78" s="1788"/>
      <c r="M78" s="1788"/>
      <c r="N78" s="1788"/>
      <c r="O78" s="1789"/>
      <c r="P78" s="485"/>
      <c r="Q78" s="485"/>
    </row>
    <row r="79" spans="1:17" x14ac:dyDescent="0.35">
      <c r="A79" s="1790" t="s">
        <v>455</v>
      </c>
      <c r="B79" s="1791"/>
      <c r="C79" s="1792" t="s">
        <v>456</v>
      </c>
      <c r="D79" s="1791"/>
      <c r="E79" s="1791"/>
      <c r="F79" s="1791"/>
      <c r="G79" s="1791"/>
      <c r="H79" s="1791"/>
      <c r="I79" s="1791"/>
      <c r="J79" s="1791"/>
      <c r="K79" s="592"/>
      <c r="L79" s="1731" t="s">
        <v>782</v>
      </c>
      <c r="M79" s="1730"/>
      <c r="N79" s="593"/>
      <c r="O79" s="594"/>
      <c r="P79" s="485"/>
      <c r="Q79" s="485"/>
    </row>
    <row r="80" spans="1:17" x14ac:dyDescent="0.35">
      <c r="A80" s="575"/>
      <c r="B80" s="505" t="s">
        <v>757</v>
      </c>
      <c r="C80" s="595"/>
      <c r="D80" s="505"/>
      <c r="E80" s="505"/>
      <c r="F80" s="505"/>
      <c r="G80" s="505"/>
      <c r="H80" s="505"/>
      <c r="I80" s="505"/>
      <c r="J80" s="505"/>
      <c r="K80" s="503"/>
      <c r="L80" s="596"/>
      <c r="M80" s="597"/>
      <c r="N80" s="598"/>
      <c r="O80" s="599"/>
      <c r="P80" s="485"/>
      <c r="Q80" s="485"/>
    </row>
    <row r="81" spans="1:17" x14ac:dyDescent="0.35">
      <c r="A81" s="575"/>
      <c r="B81" s="505" t="s">
        <v>783</v>
      </c>
      <c r="C81" s="595"/>
      <c r="D81" s="505"/>
      <c r="E81" s="505"/>
      <c r="F81" s="505"/>
      <c r="G81" s="505"/>
      <c r="H81" s="505"/>
      <c r="I81" s="505"/>
      <c r="J81" s="505"/>
      <c r="K81" s="503"/>
      <c r="L81" s="596"/>
      <c r="M81" s="597"/>
      <c r="N81" s="598"/>
      <c r="O81" s="599"/>
      <c r="P81" s="485"/>
      <c r="Q81" s="485"/>
    </row>
    <row r="82" spans="1:17" x14ac:dyDescent="0.35">
      <c r="A82" s="575"/>
      <c r="B82" s="505" t="s">
        <v>784</v>
      </c>
      <c r="C82" s="595"/>
      <c r="D82" s="505"/>
      <c r="E82" s="505"/>
      <c r="F82" s="505"/>
      <c r="G82" s="505"/>
      <c r="H82" s="505"/>
      <c r="I82" s="505"/>
      <c r="J82" s="505"/>
      <c r="K82" s="503"/>
      <c r="L82" s="596"/>
      <c r="M82" s="597"/>
      <c r="N82" s="598"/>
      <c r="O82" s="599"/>
      <c r="P82" s="485"/>
      <c r="Q82" s="485"/>
    </row>
    <row r="83" spans="1:17" x14ac:dyDescent="0.35">
      <c r="A83" s="575" t="s">
        <v>459</v>
      </c>
      <c r="B83" s="505"/>
      <c r="C83" s="595"/>
      <c r="D83" s="505"/>
      <c r="E83" s="505"/>
      <c r="F83" s="505"/>
      <c r="G83" s="505"/>
      <c r="H83" s="505"/>
      <c r="I83" s="505"/>
      <c r="J83" s="505"/>
      <c r="K83" s="503"/>
      <c r="L83" s="596"/>
      <c r="M83" s="597"/>
      <c r="N83" s="598"/>
      <c r="O83" s="599"/>
      <c r="P83" s="485"/>
      <c r="Q83" s="485"/>
    </row>
    <row r="84" spans="1:17" ht="16" thickBot="1" x14ac:dyDescent="0.4">
      <c r="A84" s="600"/>
      <c r="B84" s="601"/>
      <c r="C84" s="602"/>
      <c r="D84" s="601"/>
      <c r="E84" s="601"/>
      <c r="F84" s="601"/>
      <c r="G84" s="601"/>
      <c r="H84" s="601"/>
      <c r="I84" s="601"/>
      <c r="J84" s="601"/>
      <c r="K84" s="603"/>
      <c r="L84" s="604"/>
      <c r="M84" s="605"/>
      <c r="N84" s="606"/>
      <c r="O84" s="607"/>
      <c r="P84" s="485"/>
      <c r="Q84" s="485"/>
    </row>
    <row r="85" spans="1:17" x14ac:dyDescent="0.35">
      <c r="A85" s="1786"/>
      <c r="B85" s="1786"/>
      <c r="C85" s="505"/>
      <c r="D85" s="505"/>
      <c r="E85" s="505"/>
      <c r="F85" s="505"/>
      <c r="G85" s="485"/>
      <c r="H85" s="485"/>
      <c r="I85" s="485"/>
      <c r="J85" s="485"/>
      <c r="K85" s="485"/>
      <c r="L85" s="485"/>
      <c r="M85" s="485"/>
      <c r="N85" s="485"/>
      <c r="O85" s="485"/>
    </row>
    <row r="86" spans="1:17" x14ac:dyDescent="0.35">
      <c r="A86" s="1786"/>
      <c r="B86" s="1786"/>
      <c r="C86" s="505"/>
      <c r="D86" s="505"/>
      <c r="E86" s="505"/>
      <c r="F86" s="505"/>
      <c r="G86" s="485"/>
      <c r="H86" s="485"/>
      <c r="I86" s="485"/>
      <c r="J86" s="485"/>
      <c r="K86" s="485"/>
      <c r="L86" s="485"/>
      <c r="M86" s="485"/>
      <c r="N86" s="485"/>
      <c r="O86" s="485"/>
    </row>
    <row r="87" spans="1:17" x14ac:dyDescent="0.35">
      <c r="A87" s="1786"/>
      <c r="B87" s="1786"/>
      <c r="C87" s="505"/>
      <c r="D87" s="505"/>
      <c r="E87" s="505"/>
      <c r="F87" s="505"/>
      <c r="G87" s="485"/>
      <c r="H87" s="485"/>
      <c r="I87" s="485"/>
      <c r="J87" s="485"/>
      <c r="K87" s="485"/>
      <c r="L87" s="485"/>
      <c r="M87" s="485"/>
      <c r="N87" s="485"/>
      <c r="O87" s="485"/>
    </row>
    <row r="88" spans="1:17" x14ac:dyDescent="0.35">
      <c r="A88" s="505"/>
      <c r="B88" s="505"/>
      <c r="C88" s="505"/>
      <c r="D88" s="505"/>
      <c r="E88" s="505"/>
      <c r="F88" s="505"/>
      <c r="G88" s="485"/>
      <c r="H88" s="485"/>
      <c r="I88" s="485"/>
      <c r="J88" s="485"/>
      <c r="K88" s="485"/>
      <c r="L88" s="485"/>
      <c r="M88" s="485"/>
      <c r="N88" s="485"/>
      <c r="O88" s="485"/>
    </row>
  </sheetData>
  <mergeCells count="55">
    <mergeCell ref="A87:B87"/>
    <mergeCell ref="K65:O65"/>
    <mergeCell ref="K66:O66"/>
    <mergeCell ref="K67:O67"/>
    <mergeCell ref="K70:O70"/>
    <mergeCell ref="K71:O71"/>
    <mergeCell ref="A78:O78"/>
    <mergeCell ref="A79:B79"/>
    <mergeCell ref="C79:J79"/>
    <mergeCell ref="L79:M79"/>
    <mergeCell ref="A85:B85"/>
    <mergeCell ref="A86:B86"/>
    <mergeCell ref="K63:M63"/>
    <mergeCell ref="A33:F33"/>
    <mergeCell ref="G33:J33"/>
    <mergeCell ref="G34:J34"/>
    <mergeCell ref="H44:J44"/>
    <mergeCell ref="H45:J45"/>
    <mergeCell ref="H49:J49"/>
    <mergeCell ref="H50:J50"/>
    <mergeCell ref="H55:J55"/>
    <mergeCell ref="H58:J58"/>
    <mergeCell ref="H59:J59"/>
    <mergeCell ref="H61:J61"/>
    <mergeCell ref="A23:G23"/>
    <mergeCell ref="H23:O23"/>
    <mergeCell ref="A24:O24"/>
    <mergeCell ref="A31:F32"/>
    <mergeCell ref="G31:J32"/>
    <mergeCell ref="K31:N31"/>
    <mergeCell ref="O31:O32"/>
    <mergeCell ref="A21:G21"/>
    <mergeCell ref="I21:L21"/>
    <mergeCell ref="M21:O21"/>
    <mergeCell ref="A22:G22"/>
    <mergeCell ref="I22:L22"/>
    <mergeCell ref="M22:O22"/>
    <mergeCell ref="A19:G19"/>
    <mergeCell ref="I19:L19"/>
    <mergeCell ref="M19:O19"/>
    <mergeCell ref="A20:G20"/>
    <mergeCell ref="I20:L20"/>
    <mergeCell ref="M20:O20"/>
    <mergeCell ref="I15:J15"/>
    <mergeCell ref="I16:J16"/>
    <mergeCell ref="A17:O17"/>
    <mergeCell ref="A18:G18"/>
    <mergeCell ref="H18:L18"/>
    <mergeCell ref="M18:O18"/>
    <mergeCell ref="I14:J14"/>
    <mergeCell ref="F2:L2"/>
    <mergeCell ref="O2:O3"/>
    <mergeCell ref="F3:L3"/>
    <mergeCell ref="A4:L4"/>
    <mergeCell ref="I7:O7"/>
  </mergeCells>
  <printOptions horizontalCentered="1"/>
  <pageMargins left="0.39930555555555602" right="0.39930555555555602" top="0.79861111111111105" bottom="0.79861111111111105" header="0" footer="0"/>
  <pageSetup paperSize="5" scale="66" orientation="portrait" r:id="rId1"/>
  <headerFooter alignWithMargins="0"/>
  <rowBreaks count="2" manualBreakCount="2">
    <brk id="71" max="25" man="1"/>
    <brk id="8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C660-DCD9-476B-A628-2F40F5B942C2}">
  <dimension ref="A1:Q909"/>
  <sheetViews>
    <sheetView view="pageBreakPreview" topLeftCell="A7" zoomScale="84" zoomScaleNormal="100" zoomScaleSheetLayoutView="84" workbookViewId="0">
      <selection activeCell="H12" sqref="H12:M12"/>
    </sheetView>
  </sheetViews>
  <sheetFormatPr defaultColWidth="9.1796875" defaultRowHeight="14.5" x14ac:dyDescent="0.35"/>
  <cols>
    <col min="1" max="7" width="3.81640625" style="771" customWidth="1"/>
    <col min="8" max="8" width="20.7265625" style="657" customWidth="1"/>
    <col min="9" max="9" width="39.26953125" style="657" customWidth="1"/>
    <col min="10" max="10" width="7" style="657" customWidth="1"/>
    <col min="11" max="11" width="11.1796875" style="771" customWidth="1"/>
    <col min="12" max="12" width="13.453125" style="657" customWidth="1"/>
    <col min="13" max="13" width="15.26953125" style="657" customWidth="1"/>
    <col min="14" max="14" width="3" style="657" customWidth="1"/>
    <col min="15" max="15" width="9.1796875" style="657"/>
    <col min="16" max="16" width="13.7265625" style="657" customWidth="1"/>
    <col min="17" max="17" width="31.453125" style="657" bestFit="1" customWidth="1"/>
    <col min="18" max="18" width="15" style="657" customWidth="1"/>
    <col min="19" max="256" width="9.1796875" style="657"/>
    <col min="257" max="263" width="3.81640625" style="657" customWidth="1"/>
    <col min="264" max="264" width="20.7265625" style="657" customWidth="1"/>
    <col min="265" max="265" width="39.26953125" style="657" customWidth="1"/>
    <col min="266" max="266" width="7" style="657" customWidth="1"/>
    <col min="267" max="267" width="11.1796875" style="657" customWidth="1"/>
    <col min="268" max="268" width="13.453125" style="657" customWidth="1"/>
    <col min="269" max="269" width="15.26953125" style="657" customWidth="1"/>
    <col min="270" max="270" width="3" style="657" customWidth="1"/>
    <col min="271" max="271" width="9.1796875" style="657"/>
    <col min="272" max="272" width="13.7265625" style="657" customWidth="1"/>
    <col min="273" max="273" width="31.453125" style="657" bestFit="1" customWidth="1"/>
    <col min="274" max="274" width="15" style="657" customWidth="1"/>
    <col min="275" max="512" width="9.1796875" style="657"/>
    <col min="513" max="519" width="3.81640625" style="657" customWidth="1"/>
    <col min="520" max="520" width="20.7265625" style="657" customWidth="1"/>
    <col min="521" max="521" width="39.26953125" style="657" customWidth="1"/>
    <col min="522" max="522" width="7" style="657" customWidth="1"/>
    <col min="523" max="523" width="11.1796875" style="657" customWidth="1"/>
    <col min="524" max="524" width="13.453125" style="657" customWidth="1"/>
    <col min="525" max="525" width="15.26953125" style="657" customWidth="1"/>
    <col min="526" max="526" width="3" style="657" customWidth="1"/>
    <col min="527" max="527" width="9.1796875" style="657"/>
    <col min="528" max="528" width="13.7265625" style="657" customWidth="1"/>
    <col min="529" max="529" width="31.453125" style="657" bestFit="1" customWidth="1"/>
    <col min="530" max="530" width="15" style="657" customWidth="1"/>
    <col min="531" max="768" width="9.1796875" style="657"/>
    <col min="769" max="775" width="3.81640625" style="657" customWidth="1"/>
    <col min="776" max="776" width="20.7265625" style="657" customWidth="1"/>
    <col min="777" max="777" width="39.26953125" style="657" customWidth="1"/>
    <col min="778" max="778" width="7" style="657" customWidth="1"/>
    <col min="779" max="779" width="11.1796875" style="657" customWidth="1"/>
    <col min="780" max="780" width="13.453125" style="657" customWidth="1"/>
    <col min="781" max="781" width="15.26953125" style="657" customWidth="1"/>
    <col min="782" max="782" width="3" style="657" customWidth="1"/>
    <col min="783" max="783" width="9.1796875" style="657"/>
    <col min="784" max="784" width="13.7265625" style="657" customWidth="1"/>
    <col min="785" max="785" width="31.453125" style="657" bestFit="1" customWidth="1"/>
    <col min="786" max="786" width="15" style="657" customWidth="1"/>
    <col min="787" max="1024" width="9.1796875" style="657"/>
    <col min="1025" max="1031" width="3.81640625" style="657" customWidth="1"/>
    <col min="1032" max="1032" width="20.7265625" style="657" customWidth="1"/>
    <col min="1033" max="1033" width="39.26953125" style="657" customWidth="1"/>
    <col min="1034" max="1034" width="7" style="657" customWidth="1"/>
    <col min="1035" max="1035" width="11.1796875" style="657" customWidth="1"/>
    <col min="1036" max="1036" width="13.453125" style="657" customWidth="1"/>
    <col min="1037" max="1037" width="15.26953125" style="657" customWidth="1"/>
    <col min="1038" max="1038" width="3" style="657" customWidth="1"/>
    <col min="1039" max="1039" width="9.1796875" style="657"/>
    <col min="1040" max="1040" width="13.7265625" style="657" customWidth="1"/>
    <col min="1041" max="1041" width="31.453125" style="657" bestFit="1" customWidth="1"/>
    <col min="1042" max="1042" width="15" style="657" customWidth="1"/>
    <col min="1043" max="1280" width="9.1796875" style="657"/>
    <col min="1281" max="1287" width="3.81640625" style="657" customWidth="1"/>
    <col min="1288" max="1288" width="20.7265625" style="657" customWidth="1"/>
    <col min="1289" max="1289" width="39.26953125" style="657" customWidth="1"/>
    <col min="1290" max="1290" width="7" style="657" customWidth="1"/>
    <col min="1291" max="1291" width="11.1796875" style="657" customWidth="1"/>
    <col min="1292" max="1292" width="13.453125" style="657" customWidth="1"/>
    <col min="1293" max="1293" width="15.26953125" style="657" customWidth="1"/>
    <col min="1294" max="1294" width="3" style="657" customWidth="1"/>
    <col min="1295" max="1295" width="9.1796875" style="657"/>
    <col min="1296" max="1296" width="13.7265625" style="657" customWidth="1"/>
    <col min="1297" max="1297" width="31.453125" style="657" bestFit="1" customWidth="1"/>
    <col min="1298" max="1298" width="15" style="657" customWidth="1"/>
    <col min="1299" max="1536" width="9.1796875" style="657"/>
    <col min="1537" max="1543" width="3.81640625" style="657" customWidth="1"/>
    <col min="1544" max="1544" width="20.7265625" style="657" customWidth="1"/>
    <col min="1545" max="1545" width="39.26953125" style="657" customWidth="1"/>
    <col min="1546" max="1546" width="7" style="657" customWidth="1"/>
    <col min="1547" max="1547" width="11.1796875" style="657" customWidth="1"/>
    <col min="1548" max="1548" width="13.453125" style="657" customWidth="1"/>
    <col min="1549" max="1549" width="15.26953125" style="657" customWidth="1"/>
    <col min="1550" max="1550" width="3" style="657" customWidth="1"/>
    <col min="1551" max="1551" width="9.1796875" style="657"/>
    <col min="1552" max="1552" width="13.7265625" style="657" customWidth="1"/>
    <col min="1553" max="1553" width="31.453125" style="657" bestFit="1" customWidth="1"/>
    <col min="1554" max="1554" width="15" style="657" customWidth="1"/>
    <col min="1555" max="1792" width="9.1796875" style="657"/>
    <col min="1793" max="1799" width="3.81640625" style="657" customWidth="1"/>
    <col min="1800" max="1800" width="20.7265625" style="657" customWidth="1"/>
    <col min="1801" max="1801" width="39.26953125" style="657" customWidth="1"/>
    <col min="1802" max="1802" width="7" style="657" customWidth="1"/>
    <col min="1803" max="1803" width="11.1796875" style="657" customWidth="1"/>
    <col min="1804" max="1804" width="13.453125" style="657" customWidth="1"/>
    <col min="1805" max="1805" width="15.26953125" style="657" customWidth="1"/>
    <col min="1806" max="1806" width="3" style="657" customWidth="1"/>
    <col min="1807" max="1807" width="9.1796875" style="657"/>
    <col min="1808" max="1808" width="13.7265625" style="657" customWidth="1"/>
    <col min="1809" max="1809" width="31.453125" style="657" bestFit="1" customWidth="1"/>
    <col min="1810" max="1810" width="15" style="657" customWidth="1"/>
    <col min="1811" max="2048" width="9.1796875" style="657"/>
    <col min="2049" max="2055" width="3.81640625" style="657" customWidth="1"/>
    <col min="2056" max="2056" width="20.7265625" style="657" customWidth="1"/>
    <col min="2057" max="2057" width="39.26953125" style="657" customWidth="1"/>
    <col min="2058" max="2058" width="7" style="657" customWidth="1"/>
    <col min="2059" max="2059" width="11.1796875" style="657" customWidth="1"/>
    <col min="2060" max="2060" width="13.453125" style="657" customWidth="1"/>
    <col min="2061" max="2061" width="15.26953125" style="657" customWidth="1"/>
    <col min="2062" max="2062" width="3" style="657" customWidth="1"/>
    <col min="2063" max="2063" width="9.1796875" style="657"/>
    <col min="2064" max="2064" width="13.7265625" style="657" customWidth="1"/>
    <col min="2065" max="2065" width="31.453125" style="657" bestFit="1" customWidth="1"/>
    <col min="2066" max="2066" width="15" style="657" customWidth="1"/>
    <col min="2067" max="2304" width="9.1796875" style="657"/>
    <col min="2305" max="2311" width="3.81640625" style="657" customWidth="1"/>
    <col min="2312" max="2312" width="20.7265625" style="657" customWidth="1"/>
    <col min="2313" max="2313" width="39.26953125" style="657" customWidth="1"/>
    <col min="2314" max="2314" width="7" style="657" customWidth="1"/>
    <col min="2315" max="2315" width="11.1796875" style="657" customWidth="1"/>
    <col min="2316" max="2316" width="13.453125" style="657" customWidth="1"/>
    <col min="2317" max="2317" width="15.26953125" style="657" customWidth="1"/>
    <col min="2318" max="2318" width="3" style="657" customWidth="1"/>
    <col min="2319" max="2319" width="9.1796875" style="657"/>
    <col min="2320" max="2320" width="13.7265625" style="657" customWidth="1"/>
    <col min="2321" max="2321" width="31.453125" style="657" bestFit="1" customWidth="1"/>
    <col min="2322" max="2322" width="15" style="657" customWidth="1"/>
    <col min="2323" max="2560" width="9.1796875" style="657"/>
    <col min="2561" max="2567" width="3.81640625" style="657" customWidth="1"/>
    <col min="2568" max="2568" width="20.7265625" style="657" customWidth="1"/>
    <col min="2569" max="2569" width="39.26953125" style="657" customWidth="1"/>
    <col min="2570" max="2570" width="7" style="657" customWidth="1"/>
    <col min="2571" max="2571" width="11.1796875" style="657" customWidth="1"/>
    <col min="2572" max="2572" width="13.453125" style="657" customWidth="1"/>
    <col min="2573" max="2573" width="15.26953125" style="657" customWidth="1"/>
    <col min="2574" max="2574" width="3" style="657" customWidth="1"/>
    <col min="2575" max="2575" width="9.1796875" style="657"/>
    <col min="2576" max="2576" width="13.7265625" style="657" customWidth="1"/>
    <col min="2577" max="2577" width="31.453125" style="657" bestFit="1" customWidth="1"/>
    <col min="2578" max="2578" width="15" style="657" customWidth="1"/>
    <col min="2579" max="2816" width="9.1796875" style="657"/>
    <col min="2817" max="2823" width="3.81640625" style="657" customWidth="1"/>
    <col min="2824" max="2824" width="20.7265625" style="657" customWidth="1"/>
    <col min="2825" max="2825" width="39.26953125" style="657" customWidth="1"/>
    <col min="2826" max="2826" width="7" style="657" customWidth="1"/>
    <col min="2827" max="2827" width="11.1796875" style="657" customWidth="1"/>
    <col min="2828" max="2828" width="13.453125" style="657" customWidth="1"/>
    <col min="2829" max="2829" width="15.26953125" style="657" customWidth="1"/>
    <col min="2830" max="2830" width="3" style="657" customWidth="1"/>
    <col min="2831" max="2831" width="9.1796875" style="657"/>
    <col min="2832" max="2832" width="13.7265625" style="657" customWidth="1"/>
    <col min="2833" max="2833" width="31.453125" style="657" bestFit="1" customWidth="1"/>
    <col min="2834" max="2834" width="15" style="657" customWidth="1"/>
    <col min="2835" max="3072" width="9.1796875" style="657"/>
    <col min="3073" max="3079" width="3.81640625" style="657" customWidth="1"/>
    <col min="3080" max="3080" width="20.7265625" style="657" customWidth="1"/>
    <col min="3081" max="3081" width="39.26953125" style="657" customWidth="1"/>
    <col min="3082" max="3082" width="7" style="657" customWidth="1"/>
    <col min="3083" max="3083" width="11.1796875" style="657" customWidth="1"/>
    <col min="3084" max="3084" width="13.453125" style="657" customWidth="1"/>
    <col min="3085" max="3085" width="15.26953125" style="657" customWidth="1"/>
    <col min="3086" max="3086" width="3" style="657" customWidth="1"/>
    <col min="3087" max="3087" width="9.1796875" style="657"/>
    <col min="3088" max="3088" width="13.7265625" style="657" customWidth="1"/>
    <col min="3089" max="3089" width="31.453125" style="657" bestFit="1" customWidth="1"/>
    <col min="3090" max="3090" width="15" style="657" customWidth="1"/>
    <col min="3091" max="3328" width="9.1796875" style="657"/>
    <col min="3329" max="3335" width="3.81640625" style="657" customWidth="1"/>
    <col min="3336" max="3336" width="20.7265625" style="657" customWidth="1"/>
    <col min="3337" max="3337" width="39.26953125" style="657" customWidth="1"/>
    <col min="3338" max="3338" width="7" style="657" customWidth="1"/>
    <col min="3339" max="3339" width="11.1796875" style="657" customWidth="1"/>
    <col min="3340" max="3340" width="13.453125" style="657" customWidth="1"/>
    <col min="3341" max="3341" width="15.26953125" style="657" customWidth="1"/>
    <col min="3342" max="3342" width="3" style="657" customWidth="1"/>
    <col min="3343" max="3343" width="9.1796875" style="657"/>
    <col min="3344" max="3344" width="13.7265625" style="657" customWidth="1"/>
    <col min="3345" max="3345" width="31.453125" style="657" bestFit="1" customWidth="1"/>
    <col min="3346" max="3346" width="15" style="657" customWidth="1"/>
    <col min="3347" max="3584" width="9.1796875" style="657"/>
    <col min="3585" max="3591" width="3.81640625" style="657" customWidth="1"/>
    <col min="3592" max="3592" width="20.7265625" style="657" customWidth="1"/>
    <col min="3593" max="3593" width="39.26953125" style="657" customWidth="1"/>
    <col min="3594" max="3594" width="7" style="657" customWidth="1"/>
    <col min="3595" max="3595" width="11.1796875" style="657" customWidth="1"/>
    <col min="3596" max="3596" width="13.453125" style="657" customWidth="1"/>
    <col min="3597" max="3597" width="15.26953125" style="657" customWidth="1"/>
    <col min="3598" max="3598" width="3" style="657" customWidth="1"/>
    <col min="3599" max="3599" width="9.1796875" style="657"/>
    <col min="3600" max="3600" width="13.7265625" style="657" customWidth="1"/>
    <col min="3601" max="3601" width="31.453125" style="657" bestFit="1" customWidth="1"/>
    <col min="3602" max="3602" width="15" style="657" customWidth="1"/>
    <col min="3603" max="3840" width="9.1796875" style="657"/>
    <col min="3841" max="3847" width="3.81640625" style="657" customWidth="1"/>
    <col min="3848" max="3848" width="20.7265625" style="657" customWidth="1"/>
    <col min="3849" max="3849" width="39.26953125" style="657" customWidth="1"/>
    <col min="3850" max="3850" width="7" style="657" customWidth="1"/>
    <col min="3851" max="3851" width="11.1796875" style="657" customWidth="1"/>
    <col min="3852" max="3852" width="13.453125" style="657" customWidth="1"/>
    <col min="3853" max="3853" width="15.26953125" style="657" customWidth="1"/>
    <col min="3854" max="3854" width="3" style="657" customWidth="1"/>
    <col min="3855" max="3855" width="9.1796875" style="657"/>
    <col min="3856" max="3856" width="13.7265625" style="657" customWidth="1"/>
    <col min="3857" max="3857" width="31.453125" style="657" bestFit="1" customWidth="1"/>
    <col min="3858" max="3858" width="15" style="657" customWidth="1"/>
    <col min="3859" max="4096" width="9.1796875" style="657"/>
    <col min="4097" max="4103" width="3.81640625" style="657" customWidth="1"/>
    <col min="4104" max="4104" width="20.7265625" style="657" customWidth="1"/>
    <col min="4105" max="4105" width="39.26953125" style="657" customWidth="1"/>
    <col min="4106" max="4106" width="7" style="657" customWidth="1"/>
    <col min="4107" max="4107" width="11.1796875" style="657" customWidth="1"/>
    <col min="4108" max="4108" width="13.453125" style="657" customWidth="1"/>
    <col min="4109" max="4109" width="15.26953125" style="657" customWidth="1"/>
    <col min="4110" max="4110" width="3" style="657" customWidth="1"/>
    <col min="4111" max="4111" width="9.1796875" style="657"/>
    <col min="4112" max="4112" width="13.7265625" style="657" customWidth="1"/>
    <col min="4113" max="4113" width="31.453125" style="657" bestFit="1" customWidth="1"/>
    <col min="4114" max="4114" width="15" style="657" customWidth="1"/>
    <col min="4115" max="4352" width="9.1796875" style="657"/>
    <col min="4353" max="4359" width="3.81640625" style="657" customWidth="1"/>
    <col min="4360" max="4360" width="20.7265625" style="657" customWidth="1"/>
    <col min="4361" max="4361" width="39.26953125" style="657" customWidth="1"/>
    <col min="4362" max="4362" width="7" style="657" customWidth="1"/>
    <col min="4363" max="4363" width="11.1796875" style="657" customWidth="1"/>
    <col min="4364" max="4364" width="13.453125" style="657" customWidth="1"/>
    <col min="4365" max="4365" width="15.26953125" style="657" customWidth="1"/>
    <col min="4366" max="4366" width="3" style="657" customWidth="1"/>
    <col min="4367" max="4367" width="9.1796875" style="657"/>
    <col min="4368" max="4368" width="13.7265625" style="657" customWidth="1"/>
    <col min="4369" max="4369" width="31.453125" style="657" bestFit="1" customWidth="1"/>
    <col min="4370" max="4370" width="15" style="657" customWidth="1"/>
    <col min="4371" max="4608" width="9.1796875" style="657"/>
    <col min="4609" max="4615" width="3.81640625" style="657" customWidth="1"/>
    <col min="4616" max="4616" width="20.7265625" style="657" customWidth="1"/>
    <col min="4617" max="4617" width="39.26953125" style="657" customWidth="1"/>
    <col min="4618" max="4618" width="7" style="657" customWidth="1"/>
    <col min="4619" max="4619" width="11.1796875" style="657" customWidth="1"/>
    <col min="4620" max="4620" width="13.453125" style="657" customWidth="1"/>
    <col min="4621" max="4621" width="15.26953125" style="657" customWidth="1"/>
    <col min="4622" max="4622" width="3" style="657" customWidth="1"/>
    <col min="4623" max="4623" width="9.1796875" style="657"/>
    <col min="4624" max="4624" width="13.7265625" style="657" customWidth="1"/>
    <col min="4625" max="4625" width="31.453125" style="657" bestFit="1" customWidth="1"/>
    <col min="4626" max="4626" width="15" style="657" customWidth="1"/>
    <col min="4627" max="4864" width="9.1796875" style="657"/>
    <col min="4865" max="4871" width="3.81640625" style="657" customWidth="1"/>
    <col min="4872" max="4872" width="20.7265625" style="657" customWidth="1"/>
    <col min="4873" max="4873" width="39.26953125" style="657" customWidth="1"/>
    <col min="4874" max="4874" width="7" style="657" customWidth="1"/>
    <col min="4875" max="4875" width="11.1796875" style="657" customWidth="1"/>
    <col min="4876" max="4876" width="13.453125" style="657" customWidth="1"/>
    <col min="4877" max="4877" width="15.26953125" style="657" customWidth="1"/>
    <col min="4878" max="4878" width="3" style="657" customWidth="1"/>
    <col min="4879" max="4879" width="9.1796875" style="657"/>
    <col min="4880" max="4880" width="13.7265625" style="657" customWidth="1"/>
    <col min="4881" max="4881" width="31.453125" style="657" bestFit="1" customWidth="1"/>
    <col min="4882" max="4882" width="15" style="657" customWidth="1"/>
    <col min="4883" max="5120" width="9.1796875" style="657"/>
    <col min="5121" max="5127" width="3.81640625" style="657" customWidth="1"/>
    <col min="5128" max="5128" width="20.7265625" style="657" customWidth="1"/>
    <col min="5129" max="5129" width="39.26953125" style="657" customWidth="1"/>
    <col min="5130" max="5130" width="7" style="657" customWidth="1"/>
    <col min="5131" max="5131" width="11.1796875" style="657" customWidth="1"/>
    <col min="5132" max="5132" width="13.453125" style="657" customWidth="1"/>
    <col min="5133" max="5133" width="15.26953125" style="657" customWidth="1"/>
    <col min="5134" max="5134" width="3" style="657" customWidth="1"/>
    <col min="5135" max="5135" width="9.1796875" style="657"/>
    <col min="5136" max="5136" width="13.7265625" style="657" customWidth="1"/>
    <col min="5137" max="5137" width="31.453125" style="657" bestFit="1" customWidth="1"/>
    <col min="5138" max="5138" width="15" style="657" customWidth="1"/>
    <col min="5139" max="5376" width="9.1796875" style="657"/>
    <col min="5377" max="5383" width="3.81640625" style="657" customWidth="1"/>
    <col min="5384" max="5384" width="20.7265625" style="657" customWidth="1"/>
    <col min="5385" max="5385" width="39.26953125" style="657" customWidth="1"/>
    <col min="5386" max="5386" width="7" style="657" customWidth="1"/>
    <col min="5387" max="5387" width="11.1796875" style="657" customWidth="1"/>
    <col min="5388" max="5388" width="13.453125" style="657" customWidth="1"/>
    <col min="5389" max="5389" width="15.26953125" style="657" customWidth="1"/>
    <col min="5390" max="5390" width="3" style="657" customWidth="1"/>
    <col min="5391" max="5391" width="9.1796875" style="657"/>
    <col min="5392" max="5392" width="13.7265625" style="657" customWidth="1"/>
    <col min="5393" max="5393" width="31.453125" style="657" bestFit="1" customWidth="1"/>
    <col min="5394" max="5394" width="15" style="657" customWidth="1"/>
    <col min="5395" max="5632" width="9.1796875" style="657"/>
    <col min="5633" max="5639" width="3.81640625" style="657" customWidth="1"/>
    <col min="5640" max="5640" width="20.7265625" style="657" customWidth="1"/>
    <col min="5641" max="5641" width="39.26953125" style="657" customWidth="1"/>
    <col min="5642" max="5642" width="7" style="657" customWidth="1"/>
    <col min="5643" max="5643" width="11.1796875" style="657" customWidth="1"/>
    <col min="5644" max="5644" width="13.453125" style="657" customWidth="1"/>
    <col min="5645" max="5645" width="15.26953125" style="657" customWidth="1"/>
    <col min="5646" max="5646" width="3" style="657" customWidth="1"/>
    <col min="5647" max="5647" width="9.1796875" style="657"/>
    <col min="5648" max="5648" width="13.7265625" style="657" customWidth="1"/>
    <col min="5649" max="5649" width="31.453125" style="657" bestFit="1" customWidth="1"/>
    <col min="5650" max="5650" width="15" style="657" customWidth="1"/>
    <col min="5651" max="5888" width="9.1796875" style="657"/>
    <col min="5889" max="5895" width="3.81640625" style="657" customWidth="1"/>
    <col min="5896" max="5896" width="20.7265625" style="657" customWidth="1"/>
    <col min="5897" max="5897" width="39.26953125" style="657" customWidth="1"/>
    <col min="5898" max="5898" width="7" style="657" customWidth="1"/>
    <col min="5899" max="5899" width="11.1796875" style="657" customWidth="1"/>
    <col min="5900" max="5900" width="13.453125" style="657" customWidth="1"/>
    <col min="5901" max="5901" width="15.26953125" style="657" customWidth="1"/>
    <col min="5902" max="5902" width="3" style="657" customWidth="1"/>
    <col min="5903" max="5903" width="9.1796875" style="657"/>
    <col min="5904" max="5904" width="13.7265625" style="657" customWidth="1"/>
    <col min="5905" max="5905" width="31.453125" style="657" bestFit="1" customWidth="1"/>
    <col min="5906" max="5906" width="15" style="657" customWidth="1"/>
    <col min="5907" max="6144" width="9.1796875" style="657"/>
    <col min="6145" max="6151" width="3.81640625" style="657" customWidth="1"/>
    <col min="6152" max="6152" width="20.7265625" style="657" customWidth="1"/>
    <col min="6153" max="6153" width="39.26953125" style="657" customWidth="1"/>
    <col min="6154" max="6154" width="7" style="657" customWidth="1"/>
    <col min="6155" max="6155" width="11.1796875" style="657" customWidth="1"/>
    <col min="6156" max="6156" width="13.453125" style="657" customWidth="1"/>
    <col min="6157" max="6157" width="15.26953125" style="657" customWidth="1"/>
    <col min="6158" max="6158" width="3" style="657" customWidth="1"/>
    <col min="6159" max="6159" width="9.1796875" style="657"/>
    <col min="6160" max="6160" width="13.7265625" style="657" customWidth="1"/>
    <col min="6161" max="6161" width="31.453125" style="657" bestFit="1" customWidth="1"/>
    <col min="6162" max="6162" width="15" style="657" customWidth="1"/>
    <col min="6163" max="6400" width="9.1796875" style="657"/>
    <col min="6401" max="6407" width="3.81640625" style="657" customWidth="1"/>
    <col min="6408" max="6408" width="20.7265625" style="657" customWidth="1"/>
    <col min="6409" max="6409" width="39.26953125" style="657" customWidth="1"/>
    <col min="6410" max="6410" width="7" style="657" customWidth="1"/>
    <col min="6411" max="6411" width="11.1796875" style="657" customWidth="1"/>
    <col min="6412" max="6412" width="13.453125" style="657" customWidth="1"/>
    <col min="6413" max="6413" width="15.26953125" style="657" customWidth="1"/>
    <col min="6414" max="6414" width="3" style="657" customWidth="1"/>
    <col min="6415" max="6415" width="9.1796875" style="657"/>
    <col min="6416" max="6416" width="13.7265625" style="657" customWidth="1"/>
    <col min="6417" max="6417" width="31.453125" style="657" bestFit="1" customWidth="1"/>
    <col min="6418" max="6418" width="15" style="657" customWidth="1"/>
    <col min="6419" max="6656" width="9.1796875" style="657"/>
    <col min="6657" max="6663" width="3.81640625" style="657" customWidth="1"/>
    <col min="6664" max="6664" width="20.7265625" style="657" customWidth="1"/>
    <col min="6665" max="6665" width="39.26953125" style="657" customWidth="1"/>
    <col min="6666" max="6666" width="7" style="657" customWidth="1"/>
    <col min="6667" max="6667" width="11.1796875" style="657" customWidth="1"/>
    <col min="6668" max="6668" width="13.453125" style="657" customWidth="1"/>
    <col min="6669" max="6669" width="15.26953125" style="657" customWidth="1"/>
    <col min="6670" max="6670" width="3" style="657" customWidth="1"/>
    <col min="6671" max="6671" width="9.1796875" style="657"/>
    <col min="6672" max="6672" width="13.7265625" style="657" customWidth="1"/>
    <col min="6673" max="6673" width="31.453125" style="657" bestFit="1" customWidth="1"/>
    <col min="6674" max="6674" width="15" style="657" customWidth="1"/>
    <col min="6675" max="6912" width="9.1796875" style="657"/>
    <col min="6913" max="6919" width="3.81640625" style="657" customWidth="1"/>
    <col min="6920" max="6920" width="20.7265625" style="657" customWidth="1"/>
    <col min="6921" max="6921" width="39.26953125" style="657" customWidth="1"/>
    <col min="6922" max="6922" width="7" style="657" customWidth="1"/>
    <col min="6923" max="6923" width="11.1796875" style="657" customWidth="1"/>
    <col min="6924" max="6924" width="13.453125" style="657" customWidth="1"/>
    <col min="6925" max="6925" width="15.26953125" style="657" customWidth="1"/>
    <col min="6926" max="6926" width="3" style="657" customWidth="1"/>
    <col min="6927" max="6927" width="9.1796875" style="657"/>
    <col min="6928" max="6928" width="13.7265625" style="657" customWidth="1"/>
    <col min="6929" max="6929" width="31.453125" style="657" bestFit="1" customWidth="1"/>
    <col min="6930" max="6930" width="15" style="657" customWidth="1"/>
    <col min="6931" max="7168" width="9.1796875" style="657"/>
    <col min="7169" max="7175" width="3.81640625" style="657" customWidth="1"/>
    <col min="7176" max="7176" width="20.7265625" style="657" customWidth="1"/>
    <col min="7177" max="7177" width="39.26953125" style="657" customWidth="1"/>
    <col min="7178" max="7178" width="7" style="657" customWidth="1"/>
    <col min="7179" max="7179" width="11.1796875" style="657" customWidth="1"/>
    <col min="7180" max="7180" width="13.453125" style="657" customWidth="1"/>
    <col min="7181" max="7181" width="15.26953125" style="657" customWidth="1"/>
    <col min="7182" max="7182" width="3" style="657" customWidth="1"/>
    <col min="7183" max="7183" width="9.1796875" style="657"/>
    <col min="7184" max="7184" width="13.7265625" style="657" customWidth="1"/>
    <col min="7185" max="7185" width="31.453125" style="657" bestFit="1" customWidth="1"/>
    <col min="7186" max="7186" width="15" style="657" customWidth="1"/>
    <col min="7187" max="7424" width="9.1796875" style="657"/>
    <col min="7425" max="7431" width="3.81640625" style="657" customWidth="1"/>
    <col min="7432" max="7432" width="20.7265625" style="657" customWidth="1"/>
    <col min="7433" max="7433" width="39.26953125" style="657" customWidth="1"/>
    <col min="7434" max="7434" width="7" style="657" customWidth="1"/>
    <col min="7435" max="7435" width="11.1796875" style="657" customWidth="1"/>
    <col min="7436" max="7436" width="13.453125" style="657" customWidth="1"/>
    <col min="7437" max="7437" width="15.26953125" style="657" customWidth="1"/>
    <col min="7438" max="7438" width="3" style="657" customWidth="1"/>
    <col min="7439" max="7439" width="9.1796875" style="657"/>
    <col min="7440" max="7440" width="13.7265625" style="657" customWidth="1"/>
    <col min="7441" max="7441" width="31.453125" style="657" bestFit="1" customWidth="1"/>
    <col min="7442" max="7442" width="15" style="657" customWidth="1"/>
    <col min="7443" max="7680" width="9.1796875" style="657"/>
    <col min="7681" max="7687" width="3.81640625" style="657" customWidth="1"/>
    <col min="7688" max="7688" width="20.7265625" style="657" customWidth="1"/>
    <col min="7689" max="7689" width="39.26953125" style="657" customWidth="1"/>
    <col min="7690" max="7690" width="7" style="657" customWidth="1"/>
    <col min="7691" max="7691" width="11.1796875" style="657" customWidth="1"/>
    <col min="7692" max="7692" width="13.453125" style="657" customWidth="1"/>
    <col min="7693" max="7693" width="15.26953125" style="657" customWidth="1"/>
    <col min="7694" max="7694" width="3" style="657" customWidth="1"/>
    <col min="7695" max="7695" width="9.1796875" style="657"/>
    <col min="7696" max="7696" width="13.7265625" style="657" customWidth="1"/>
    <col min="7697" max="7697" width="31.453125" style="657" bestFit="1" customWidth="1"/>
    <col min="7698" max="7698" width="15" style="657" customWidth="1"/>
    <col min="7699" max="7936" width="9.1796875" style="657"/>
    <col min="7937" max="7943" width="3.81640625" style="657" customWidth="1"/>
    <col min="7944" max="7944" width="20.7265625" style="657" customWidth="1"/>
    <col min="7945" max="7945" width="39.26953125" style="657" customWidth="1"/>
    <col min="7946" max="7946" width="7" style="657" customWidth="1"/>
    <col min="7947" max="7947" width="11.1796875" style="657" customWidth="1"/>
    <col min="7948" max="7948" width="13.453125" style="657" customWidth="1"/>
    <col min="7949" max="7949" width="15.26953125" style="657" customWidth="1"/>
    <col min="7950" max="7950" width="3" style="657" customWidth="1"/>
    <col min="7951" max="7951" width="9.1796875" style="657"/>
    <col min="7952" max="7952" width="13.7265625" style="657" customWidth="1"/>
    <col min="7953" max="7953" width="31.453125" style="657" bestFit="1" customWidth="1"/>
    <col min="7954" max="7954" width="15" style="657" customWidth="1"/>
    <col min="7955" max="8192" width="9.1796875" style="657"/>
    <col min="8193" max="8199" width="3.81640625" style="657" customWidth="1"/>
    <col min="8200" max="8200" width="20.7265625" style="657" customWidth="1"/>
    <col min="8201" max="8201" width="39.26953125" style="657" customWidth="1"/>
    <col min="8202" max="8202" width="7" style="657" customWidth="1"/>
    <col min="8203" max="8203" width="11.1796875" style="657" customWidth="1"/>
    <col min="8204" max="8204" width="13.453125" style="657" customWidth="1"/>
    <col min="8205" max="8205" width="15.26953125" style="657" customWidth="1"/>
    <col min="8206" max="8206" width="3" style="657" customWidth="1"/>
    <col min="8207" max="8207" width="9.1796875" style="657"/>
    <col min="8208" max="8208" width="13.7265625" style="657" customWidth="1"/>
    <col min="8209" max="8209" width="31.453125" style="657" bestFit="1" customWidth="1"/>
    <col min="8210" max="8210" width="15" style="657" customWidth="1"/>
    <col min="8211" max="8448" width="9.1796875" style="657"/>
    <col min="8449" max="8455" width="3.81640625" style="657" customWidth="1"/>
    <col min="8456" max="8456" width="20.7265625" style="657" customWidth="1"/>
    <col min="8457" max="8457" width="39.26953125" style="657" customWidth="1"/>
    <col min="8458" max="8458" width="7" style="657" customWidth="1"/>
    <col min="8459" max="8459" width="11.1796875" style="657" customWidth="1"/>
    <col min="8460" max="8460" width="13.453125" style="657" customWidth="1"/>
    <col min="8461" max="8461" width="15.26953125" style="657" customWidth="1"/>
    <col min="8462" max="8462" width="3" style="657" customWidth="1"/>
    <col min="8463" max="8463" width="9.1796875" style="657"/>
    <col min="8464" max="8464" width="13.7265625" style="657" customWidth="1"/>
    <col min="8465" max="8465" width="31.453125" style="657" bestFit="1" customWidth="1"/>
    <col min="8466" max="8466" width="15" style="657" customWidth="1"/>
    <col min="8467" max="8704" width="9.1796875" style="657"/>
    <col min="8705" max="8711" width="3.81640625" style="657" customWidth="1"/>
    <col min="8712" max="8712" width="20.7265625" style="657" customWidth="1"/>
    <col min="8713" max="8713" width="39.26953125" style="657" customWidth="1"/>
    <col min="8714" max="8714" width="7" style="657" customWidth="1"/>
    <col min="8715" max="8715" width="11.1796875" style="657" customWidth="1"/>
    <col min="8716" max="8716" width="13.453125" style="657" customWidth="1"/>
    <col min="8717" max="8717" width="15.26953125" style="657" customWidth="1"/>
    <col min="8718" max="8718" width="3" style="657" customWidth="1"/>
    <col min="8719" max="8719" width="9.1796875" style="657"/>
    <col min="8720" max="8720" width="13.7265625" style="657" customWidth="1"/>
    <col min="8721" max="8721" width="31.453125" style="657" bestFit="1" customWidth="1"/>
    <col min="8722" max="8722" width="15" style="657" customWidth="1"/>
    <col min="8723" max="8960" width="9.1796875" style="657"/>
    <col min="8961" max="8967" width="3.81640625" style="657" customWidth="1"/>
    <col min="8968" max="8968" width="20.7265625" style="657" customWidth="1"/>
    <col min="8969" max="8969" width="39.26953125" style="657" customWidth="1"/>
    <col min="8970" max="8970" width="7" style="657" customWidth="1"/>
    <col min="8971" max="8971" width="11.1796875" style="657" customWidth="1"/>
    <col min="8972" max="8972" width="13.453125" style="657" customWidth="1"/>
    <col min="8973" max="8973" width="15.26953125" style="657" customWidth="1"/>
    <col min="8974" max="8974" width="3" style="657" customWidth="1"/>
    <col min="8975" max="8975" width="9.1796875" style="657"/>
    <col min="8976" max="8976" width="13.7265625" style="657" customWidth="1"/>
    <col min="8977" max="8977" width="31.453125" style="657" bestFit="1" customWidth="1"/>
    <col min="8978" max="8978" width="15" style="657" customWidth="1"/>
    <col min="8979" max="9216" width="9.1796875" style="657"/>
    <col min="9217" max="9223" width="3.81640625" style="657" customWidth="1"/>
    <col min="9224" max="9224" width="20.7265625" style="657" customWidth="1"/>
    <col min="9225" max="9225" width="39.26953125" style="657" customWidth="1"/>
    <col min="9226" max="9226" width="7" style="657" customWidth="1"/>
    <col min="9227" max="9227" width="11.1796875" style="657" customWidth="1"/>
    <col min="9228" max="9228" width="13.453125" style="657" customWidth="1"/>
    <col min="9229" max="9229" width="15.26953125" style="657" customWidth="1"/>
    <col min="9230" max="9230" width="3" style="657" customWidth="1"/>
    <col min="9231" max="9231" width="9.1796875" style="657"/>
    <col min="9232" max="9232" width="13.7265625" style="657" customWidth="1"/>
    <col min="9233" max="9233" width="31.453125" style="657" bestFit="1" customWidth="1"/>
    <col min="9234" max="9234" width="15" style="657" customWidth="1"/>
    <col min="9235" max="9472" width="9.1796875" style="657"/>
    <col min="9473" max="9479" width="3.81640625" style="657" customWidth="1"/>
    <col min="9480" max="9480" width="20.7265625" style="657" customWidth="1"/>
    <col min="9481" max="9481" width="39.26953125" style="657" customWidth="1"/>
    <col min="9482" max="9482" width="7" style="657" customWidth="1"/>
    <col min="9483" max="9483" width="11.1796875" style="657" customWidth="1"/>
    <col min="9484" max="9484" width="13.453125" style="657" customWidth="1"/>
    <col min="9485" max="9485" width="15.26953125" style="657" customWidth="1"/>
    <col min="9486" max="9486" width="3" style="657" customWidth="1"/>
    <col min="9487" max="9487" width="9.1796875" style="657"/>
    <col min="9488" max="9488" width="13.7265625" style="657" customWidth="1"/>
    <col min="9489" max="9489" width="31.453125" style="657" bestFit="1" customWidth="1"/>
    <col min="9490" max="9490" width="15" style="657" customWidth="1"/>
    <col min="9491" max="9728" width="9.1796875" style="657"/>
    <col min="9729" max="9735" width="3.81640625" style="657" customWidth="1"/>
    <col min="9736" max="9736" width="20.7265625" style="657" customWidth="1"/>
    <col min="9737" max="9737" width="39.26953125" style="657" customWidth="1"/>
    <col min="9738" max="9738" width="7" style="657" customWidth="1"/>
    <col min="9739" max="9739" width="11.1796875" style="657" customWidth="1"/>
    <col min="9740" max="9740" width="13.453125" style="657" customWidth="1"/>
    <col min="9741" max="9741" width="15.26953125" style="657" customWidth="1"/>
    <col min="9742" max="9742" width="3" style="657" customWidth="1"/>
    <col min="9743" max="9743" width="9.1796875" style="657"/>
    <col min="9744" max="9744" width="13.7265625" style="657" customWidth="1"/>
    <col min="9745" max="9745" width="31.453125" style="657" bestFit="1" customWidth="1"/>
    <col min="9746" max="9746" width="15" style="657" customWidth="1"/>
    <col min="9747" max="9984" width="9.1796875" style="657"/>
    <col min="9985" max="9991" width="3.81640625" style="657" customWidth="1"/>
    <col min="9992" max="9992" width="20.7265625" style="657" customWidth="1"/>
    <col min="9993" max="9993" width="39.26953125" style="657" customWidth="1"/>
    <col min="9994" max="9994" width="7" style="657" customWidth="1"/>
    <col min="9995" max="9995" width="11.1796875" style="657" customWidth="1"/>
    <col min="9996" max="9996" width="13.453125" style="657" customWidth="1"/>
    <col min="9997" max="9997" width="15.26953125" style="657" customWidth="1"/>
    <col min="9998" max="9998" width="3" style="657" customWidth="1"/>
    <col min="9999" max="9999" width="9.1796875" style="657"/>
    <col min="10000" max="10000" width="13.7265625" style="657" customWidth="1"/>
    <col min="10001" max="10001" width="31.453125" style="657" bestFit="1" customWidth="1"/>
    <col min="10002" max="10002" width="15" style="657" customWidth="1"/>
    <col min="10003" max="10240" width="9.1796875" style="657"/>
    <col min="10241" max="10247" width="3.81640625" style="657" customWidth="1"/>
    <col min="10248" max="10248" width="20.7265625" style="657" customWidth="1"/>
    <col min="10249" max="10249" width="39.26953125" style="657" customWidth="1"/>
    <col min="10250" max="10250" width="7" style="657" customWidth="1"/>
    <col min="10251" max="10251" width="11.1796875" style="657" customWidth="1"/>
    <col min="10252" max="10252" width="13.453125" style="657" customWidth="1"/>
    <col min="10253" max="10253" width="15.26953125" style="657" customWidth="1"/>
    <col min="10254" max="10254" width="3" style="657" customWidth="1"/>
    <col min="10255" max="10255" width="9.1796875" style="657"/>
    <col min="10256" max="10256" width="13.7265625" style="657" customWidth="1"/>
    <col min="10257" max="10257" width="31.453125" style="657" bestFit="1" customWidth="1"/>
    <col min="10258" max="10258" width="15" style="657" customWidth="1"/>
    <col min="10259" max="10496" width="9.1796875" style="657"/>
    <col min="10497" max="10503" width="3.81640625" style="657" customWidth="1"/>
    <col min="10504" max="10504" width="20.7265625" style="657" customWidth="1"/>
    <col min="10505" max="10505" width="39.26953125" style="657" customWidth="1"/>
    <col min="10506" max="10506" width="7" style="657" customWidth="1"/>
    <col min="10507" max="10507" width="11.1796875" style="657" customWidth="1"/>
    <col min="10508" max="10508" width="13.453125" style="657" customWidth="1"/>
    <col min="10509" max="10509" width="15.26953125" style="657" customWidth="1"/>
    <col min="10510" max="10510" width="3" style="657" customWidth="1"/>
    <col min="10511" max="10511" width="9.1796875" style="657"/>
    <col min="10512" max="10512" width="13.7265625" style="657" customWidth="1"/>
    <col min="10513" max="10513" width="31.453125" style="657" bestFit="1" customWidth="1"/>
    <col min="10514" max="10514" width="15" style="657" customWidth="1"/>
    <col min="10515" max="10752" width="9.1796875" style="657"/>
    <col min="10753" max="10759" width="3.81640625" style="657" customWidth="1"/>
    <col min="10760" max="10760" width="20.7265625" style="657" customWidth="1"/>
    <col min="10761" max="10761" width="39.26953125" style="657" customWidth="1"/>
    <col min="10762" max="10762" width="7" style="657" customWidth="1"/>
    <col min="10763" max="10763" width="11.1796875" style="657" customWidth="1"/>
    <col min="10764" max="10764" width="13.453125" style="657" customWidth="1"/>
    <col min="10765" max="10765" width="15.26953125" style="657" customWidth="1"/>
    <col min="10766" max="10766" width="3" style="657" customWidth="1"/>
    <col min="10767" max="10767" width="9.1796875" style="657"/>
    <col min="10768" max="10768" width="13.7265625" style="657" customWidth="1"/>
    <col min="10769" max="10769" width="31.453125" style="657" bestFit="1" customWidth="1"/>
    <col min="10770" max="10770" width="15" style="657" customWidth="1"/>
    <col min="10771" max="11008" width="9.1796875" style="657"/>
    <col min="11009" max="11015" width="3.81640625" style="657" customWidth="1"/>
    <col min="11016" max="11016" width="20.7265625" style="657" customWidth="1"/>
    <col min="11017" max="11017" width="39.26953125" style="657" customWidth="1"/>
    <col min="11018" max="11018" width="7" style="657" customWidth="1"/>
    <col min="11019" max="11019" width="11.1796875" style="657" customWidth="1"/>
    <col min="11020" max="11020" width="13.453125" style="657" customWidth="1"/>
    <col min="11021" max="11021" width="15.26953125" style="657" customWidth="1"/>
    <col min="11022" max="11022" width="3" style="657" customWidth="1"/>
    <col min="11023" max="11023" width="9.1796875" style="657"/>
    <col min="11024" max="11024" width="13.7265625" style="657" customWidth="1"/>
    <col min="11025" max="11025" width="31.453125" style="657" bestFit="1" customWidth="1"/>
    <col min="11026" max="11026" width="15" style="657" customWidth="1"/>
    <col min="11027" max="11264" width="9.1796875" style="657"/>
    <col min="11265" max="11271" width="3.81640625" style="657" customWidth="1"/>
    <col min="11272" max="11272" width="20.7265625" style="657" customWidth="1"/>
    <col min="11273" max="11273" width="39.26953125" style="657" customWidth="1"/>
    <col min="11274" max="11274" width="7" style="657" customWidth="1"/>
    <col min="11275" max="11275" width="11.1796875" style="657" customWidth="1"/>
    <col min="11276" max="11276" width="13.453125" style="657" customWidth="1"/>
    <col min="11277" max="11277" width="15.26953125" style="657" customWidth="1"/>
    <col min="11278" max="11278" width="3" style="657" customWidth="1"/>
    <col min="11279" max="11279" width="9.1796875" style="657"/>
    <col min="11280" max="11280" width="13.7265625" style="657" customWidth="1"/>
    <col min="11281" max="11281" width="31.453125" style="657" bestFit="1" customWidth="1"/>
    <col min="11282" max="11282" width="15" style="657" customWidth="1"/>
    <col min="11283" max="11520" width="9.1796875" style="657"/>
    <col min="11521" max="11527" width="3.81640625" style="657" customWidth="1"/>
    <col min="11528" max="11528" width="20.7265625" style="657" customWidth="1"/>
    <col min="11529" max="11529" width="39.26953125" style="657" customWidth="1"/>
    <col min="11530" max="11530" width="7" style="657" customWidth="1"/>
    <col min="11531" max="11531" width="11.1796875" style="657" customWidth="1"/>
    <col min="11532" max="11532" width="13.453125" style="657" customWidth="1"/>
    <col min="11533" max="11533" width="15.26953125" style="657" customWidth="1"/>
    <col min="11534" max="11534" width="3" style="657" customWidth="1"/>
    <col min="11535" max="11535" width="9.1796875" style="657"/>
    <col min="11536" max="11536" width="13.7265625" style="657" customWidth="1"/>
    <col min="11537" max="11537" width="31.453125" style="657" bestFit="1" customWidth="1"/>
    <col min="11538" max="11538" width="15" style="657" customWidth="1"/>
    <col min="11539" max="11776" width="9.1796875" style="657"/>
    <col min="11777" max="11783" width="3.81640625" style="657" customWidth="1"/>
    <col min="11784" max="11784" width="20.7265625" style="657" customWidth="1"/>
    <col min="11785" max="11785" width="39.26953125" style="657" customWidth="1"/>
    <col min="11786" max="11786" width="7" style="657" customWidth="1"/>
    <col min="11787" max="11787" width="11.1796875" style="657" customWidth="1"/>
    <col min="11788" max="11788" width="13.453125" style="657" customWidth="1"/>
    <col min="11789" max="11789" width="15.26953125" style="657" customWidth="1"/>
    <col min="11790" max="11790" width="3" style="657" customWidth="1"/>
    <col min="11791" max="11791" width="9.1796875" style="657"/>
    <col min="11792" max="11792" width="13.7265625" style="657" customWidth="1"/>
    <col min="11793" max="11793" width="31.453125" style="657" bestFit="1" customWidth="1"/>
    <col min="11794" max="11794" width="15" style="657" customWidth="1"/>
    <col min="11795" max="12032" width="9.1796875" style="657"/>
    <col min="12033" max="12039" width="3.81640625" style="657" customWidth="1"/>
    <col min="12040" max="12040" width="20.7265625" style="657" customWidth="1"/>
    <col min="12041" max="12041" width="39.26953125" style="657" customWidth="1"/>
    <col min="12042" max="12042" width="7" style="657" customWidth="1"/>
    <col min="12043" max="12043" width="11.1796875" style="657" customWidth="1"/>
    <col min="12044" max="12044" width="13.453125" style="657" customWidth="1"/>
    <col min="12045" max="12045" width="15.26953125" style="657" customWidth="1"/>
    <col min="12046" max="12046" width="3" style="657" customWidth="1"/>
    <col min="12047" max="12047" width="9.1796875" style="657"/>
    <col min="12048" max="12048" width="13.7265625" style="657" customWidth="1"/>
    <col min="12049" max="12049" width="31.453125" style="657" bestFit="1" customWidth="1"/>
    <col min="12050" max="12050" width="15" style="657" customWidth="1"/>
    <col min="12051" max="12288" width="9.1796875" style="657"/>
    <col min="12289" max="12295" width="3.81640625" style="657" customWidth="1"/>
    <col min="12296" max="12296" width="20.7265625" style="657" customWidth="1"/>
    <col min="12297" max="12297" width="39.26953125" style="657" customWidth="1"/>
    <col min="12298" max="12298" width="7" style="657" customWidth="1"/>
    <col min="12299" max="12299" width="11.1796875" style="657" customWidth="1"/>
    <col min="12300" max="12300" width="13.453125" style="657" customWidth="1"/>
    <col min="12301" max="12301" width="15.26953125" style="657" customWidth="1"/>
    <col min="12302" max="12302" width="3" style="657" customWidth="1"/>
    <col min="12303" max="12303" width="9.1796875" style="657"/>
    <col min="12304" max="12304" width="13.7265625" style="657" customWidth="1"/>
    <col min="12305" max="12305" width="31.453125" style="657" bestFit="1" customWidth="1"/>
    <col min="12306" max="12306" width="15" style="657" customWidth="1"/>
    <col min="12307" max="12544" width="9.1796875" style="657"/>
    <col min="12545" max="12551" width="3.81640625" style="657" customWidth="1"/>
    <col min="12552" max="12552" width="20.7265625" style="657" customWidth="1"/>
    <col min="12553" max="12553" width="39.26953125" style="657" customWidth="1"/>
    <col min="12554" max="12554" width="7" style="657" customWidth="1"/>
    <col min="12555" max="12555" width="11.1796875" style="657" customWidth="1"/>
    <col min="12556" max="12556" width="13.453125" style="657" customWidth="1"/>
    <col min="12557" max="12557" width="15.26953125" style="657" customWidth="1"/>
    <col min="12558" max="12558" width="3" style="657" customWidth="1"/>
    <col min="12559" max="12559" width="9.1796875" style="657"/>
    <col min="12560" max="12560" width="13.7265625" style="657" customWidth="1"/>
    <col min="12561" max="12561" width="31.453125" style="657" bestFit="1" customWidth="1"/>
    <col min="12562" max="12562" width="15" style="657" customWidth="1"/>
    <col min="12563" max="12800" width="9.1796875" style="657"/>
    <col min="12801" max="12807" width="3.81640625" style="657" customWidth="1"/>
    <col min="12808" max="12808" width="20.7265625" style="657" customWidth="1"/>
    <col min="12809" max="12809" width="39.26953125" style="657" customWidth="1"/>
    <col min="12810" max="12810" width="7" style="657" customWidth="1"/>
    <col min="12811" max="12811" width="11.1796875" style="657" customWidth="1"/>
    <col min="12812" max="12812" width="13.453125" style="657" customWidth="1"/>
    <col min="12813" max="12813" width="15.26953125" style="657" customWidth="1"/>
    <col min="12814" max="12814" width="3" style="657" customWidth="1"/>
    <col min="12815" max="12815" width="9.1796875" style="657"/>
    <col min="12816" max="12816" width="13.7265625" style="657" customWidth="1"/>
    <col min="12817" max="12817" width="31.453125" style="657" bestFit="1" customWidth="1"/>
    <col min="12818" max="12818" width="15" style="657" customWidth="1"/>
    <col min="12819" max="13056" width="9.1796875" style="657"/>
    <col min="13057" max="13063" width="3.81640625" style="657" customWidth="1"/>
    <col min="13064" max="13064" width="20.7265625" style="657" customWidth="1"/>
    <col min="13065" max="13065" width="39.26953125" style="657" customWidth="1"/>
    <col min="13066" max="13066" width="7" style="657" customWidth="1"/>
    <col min="13067" max="13067" width="11.1796875" style="657" customWidth="1"/>
    <col min="13068" max="13068" width="13.453125" style="657" customWidth="1"/>
    <col min="13069" max="13069" width="15.26953125" style="657" customWidth="1"/>
    <col min="13070" max="13070" width="3" style="657" customWidth="1"/>
    <col min="13071" max="13071" width="9.1796875" style="657"/>
    <col min="13072" max="13072" width="13.7265625" style="657" customWidth="1"/>
    <col min="13073" max="13073" width="31.453125" style="657" bestFit="1" customWidth="1"/>
    <col min="13074" max="13074" width="15" style="657" customWidth="1"/>
    <col min="13075" max="13312" width="9.1796875" style="657"/>
    <col min="13313" max="13319" width="3.81640625" style="657" customWidth="1"/>
    <col min="13320" max="13320" width="20.7265625" style="657" customWidth="1"/>
    <col min="13321" max="13321" width="39.26953125" style="657" customWidth="1"/>
    <col min="13322" max="13322" width="7" style="657" customWidth="1"/>
    <col min="13323" max="13323" width="11.1796875" style="657" customWidth="1"/>
    <col min="13324" max="13324" width="13.453125" style="657" customWidth="1"/>
    <col min="13325" max="13325" width="15.26953125" style="657" customWidth="1"/>
    <col min="13326" max="13326" width="3" style="657" customWidth="1"/>
    <col min="13327" max="13327" width="9.1796875" style="657"/>
    <col min="13328" max="13328" width="13.7265625" style="657" customWidth="1"/>
    <col min="13329" max="13329" width="31.453125" style="657" bestFit="1" customWidth="1"/>
    <col min="13330" max="13330" width="15" style="657" customWidth="1"/>
    <col min="13331" max="13568" width="9.1796875" style="657"/>
    <col min="13569" max="13575" width="3.81640625" style="657" customWidth="1"/>
    <col min="13576" max="13576" width="20.7265625" style="657" customWidth="1"/>
    <col min="13577" max="13577" width="39.26953125" style="657" customWidth="1"/>
    <col min="13578" max="13578" width="7" style="657" customWidth="1"/>
    <col min="13579" max="13579" width="11.1796875" style="657" customWidth="1"/>
    <col min="13580" max="13580" width="13.453125" style="657" customWidth="1"/>
    <col min="13581" max="13581" width="15.26953125" style="657" customWidth="1"/>
    <col min="13582" max="13582" width="3" style="657" customWidth="1"/>
    <col min="13583" max="13583" width="9.1796875" style="657"/>
    <col min="13584" max="13584" width="13.7265625" style="657" customWidth="1"/>
    <col min="13585" max="13585" width="31.453125" style="657" bestFit="1" customWidth="1"/>
    <col min="13586" max="13586" width="15" style="657" customWidth="1"/>
    <col min="13587" max="13824" width="9.1796875" style="657"/>
    <col min="13825" max="13831" width="3.81640625" style="657" customWidth="1"/>
    <col min="13832" max="13832" width="20.7265625" style="657" customWidth="1"/>
    <col min="13833" max="13833" width="39.26953125" style="657" customWidth="1"/>
    <col min="13834" max="13834" width="7" style="657" customWidth="1"/>
    <col min="13835" max="13835" width="11.1796875" style="657" customWidth="1"/>
    <col min="13836" max="13836" width="13.453125" style="657" customWidth="1"/>
    <col min="13837" max="13837" width="15.26953125" style="657" customWidth="1"/>
    <col min="13838" max="13838" width="3" style="657" customWidth="1"/>
    <col min="13839" max="13839" width="9.1796875" style="657"/>
    <col min="13840" max="13840" width="13.7265625" style="657" customWidth="1"/>
    <col min="13841" max="13841" width="31.453125" style="657" bestFit="1" customWidth="1"/>
    <col min="13842" max="13842" width="15" style="657" customWidth="1"/>
    <col min="13843" max="14080" width="9.1796875" style="657"/>
    <col min="14081" max="14087" width="3.81640625" style="657" customWidth="1"/>
    <col min="14088" max="14088" width="20.7265625" style="657" customWidth="1"/>
    <col min="14089" max="14089" width="39.26953125" style="657" customWidth="1"/>
    <col min="14090" max="14090" width="7" style="657" customWidth="1"/>
    <col min="14091" max="14091" width="11.1796875" style="657" customWidth="1"/>
    <col min="14092" max="14092" width="13.453125" style="657" customWidth="1"/>
    <col min="14093" max="14093" width="15.26953125" style="657" customWidth="1"/>
    <col min="14094" max="14094" width="3" style="657" customWidth="1"/>
    <col min="14095" max="14095" width="9.1796875" style="657"/>
    <col min="14096" max="14096" width="13.7265625" style="657" customWidth="1"/>
    <col min="14097" max="14097" width="31.453125" style="657" bestFit="1" customWidth="1"/>
    <col min="14098" max="14098" width="15" style="657" customWidth="1"/>
    <col min="14099" max="14336" width="9.1796875" style="657"/>
    <col min="14337" max="14343" width="3.81640625" style="657" customWidth="1"/>
    <col min="14344" max="14344" width="20.7265625" style="657" customWidth="1"/>
    <col min="14345" max="14345" width="39.26953125" style="657" customWidth="1"/>
    <col min="14346" max="14346" width="7" style="657" customWidth="1"/>
    <col min="14347" max="14347" width="11.1796875" style="657" customWidth="1"/>
    <col min="14348" max="14348" width="13.453125" style="657" customWidth="1"/>
    <col min="14349" max="14349" width="15.26953125" style="657" customWidth="1"/>
    <col min="14350" max="14350" width="3" style="657" customWidth="1"/>
    <col min="14351" max="14351" width="9.1796875" style="657"/>
    <col min="14352" max="14352" width="13.7265625" style="657" customWidth="1"/>
    <col min="14353" max="14353" width="31.453125" style="657" bestFit="1" customWidth="1"/>
    <col min="14354" max="14354" width="15" style="657" customWidth="1"/>
    <col min="14355" max="14592" width="9.1796875" style="657"/>
    <col min="14593" max="14599" width="3.81640625" style="657" customWidth="1"/>
    <col min="14600" max="14600" width="20.7265625" style="657" customWidth="1"/>
    <col min="14601" max="14601" width="39.26953125" style="657" customWidth="1"/>
    <col min="14602" max="14602" width="7" style="657" customWidth="1"/>
    <col min="14603" max="14603" width="11.1796875" style="657" customWidth="1"/>
    <col min="14604" max="14604" width="13.453125" style="657" customWidth="1"/>
    <col min="14605" max="14605" width="15.26953125" style="657" customWidth="1"/>
    <col min="14606" max="14606" width="3" style="657" customWidth="1"/>
    <col min="14607" max="14607" width="9.1796875" style="657"/>
    <col min="14608" max="14608" width="13.7265625" style="657" customWidth="1"/>
    <col min="14609" max="14609" width="31.453125" style="657" bestFit="1" customWidth="1"/>
    <col min="14610" max="14610" width="15" style="657" customWidth="1"/>
    <col min="14611" max="14848" width="9.1796875" style="657"/>
    <col min="14849" max="14855" width="3.81640625" style="657" customWidth="1"/>
    <col min="14856" max="14856" width="20.7265625" style="657" customWidth="1"/>
    <col min="14857" max="14857" width="39.26953125" style="657" customWidth="1"/>
    <col min="14858" max="14858" width="7" style="657" customWidth="1"/>
    <col min="14859" max="14859" width="11.1796875" style="657" customWidth="1"/>
    <col min="14860" max="14860" width="13.453125" style="657" customWidth="1"/>
    <col min="14861" max="14861" width="15.26953125" style="657" customWidth="1"/>
    <col min="14862" max="14862" width="3" style="657" customWidth="1"/>
    <col min="14863" max="14863" width="9.1796875" style="657"/>
    <col min="14864" max="14864" width="13.7265625" style="657" customWidth="1"/>
    <col min="14865" max="14865" width="31.453125" style="657" bestFit="1" customWidth="1"/>
    <col min="14866" max="14866" width="15" style="657" customWidth="1"/>
    <col min="14867" max="15104" width="9.1796875" style="657"/>
    <col min="15105" max="15111" width="3.81640625" style="657" customWidth="1"/>
    <col min="15112" max="15112" width="20.7265625" style="657" customWidth="1"/>
    <col min="15113" max="15113" width="39.26953125" style="657" customWidth="1"/>
    <col min="15114" max="15114" width="7" style="657" customWidth="1"/>
    <col min="15115" max="15115" width="11.1796875" style="657" customWidth="1"/>
    <col min="15116" max="15116" width="13.453125" style="657" customWidth="1"/>
    <col min="15117" max="15117" width="15.26953125" style="657" customWidth="1"/>
    <col min="15118" max="15118" width="3" style="657" customWidth="1"/>
    <col min="15119" max="15119" width="9.1796875" style="657"/>
    <col min="15120" max="15120" width="13.7265625" style="657" customWidth="1"/>
    <col min="15121" max="15121" width="31.453125" style="657" bestFit="1" customWidth="1"/>
    <col min="15122" max="15122" width="15" style="657" customWidth="1"/>
    <col min="15123" max="15360" width="9.1796875" style="657"/>
    <col min="15361" max="15367" width="3.81640625" style="657" customWidth="1"/>
    <col min="15368" max="15368" width="20.7265625" style="657" customWidth="1"/>
    <col min="15369" max="15369" width="39.26953125" style="657" customWidth="1"/>
    <col min="15370" max="15370" width="7" style="657" customWidth="1"/>
    <col min="15371" max="15371" width="11.1796875" style="657" customWidth="1"/>
    <col min="15372" max="15372" width="13.453125" style="657" customWidth="1"/>
    <col min="15373" max="15373" width="15.26953125" style="657" customWidth="1"/>
    <col min="15374" max="15374" width="3" style="657" customWidth="1"/>
    <col min="15375" max="15375" width="9.1796875" style="657"/>
    <col min="15376" max="15376" width="13.7265625" style="657" customWidth="1"/>
    <col min="15377" max="15377" width="31.453125" style="657" bestFit="1" customWidth="1"/>
    <col min="15378" max="15378" width="15" style="657" customWidth="1"/>
    <col min="15379" max="15616" width="9.1796875" style="657"/>
    <col min="15617" max="15623" width="3.81640625" style="657" customWidth="1"/>
    <col min="15624" max="15624" width="20.7265625" style="657" customWidth="1"/>
    <col min="15625" max="15625" width="39.26953125" style="657" customWidth="1"/>
    <col min="15626" max="15626" width="7" style="657" customWidth="1"/>
    <col min="15627" max="15627" width="11.1796875" style="657" customWidth="1"/>
    <col min="15628" max="15628" width="13.453125" style="657" customWidth="1"/>
    <col min="15629" max="15629" width="15.26953125" style="657" customWidth="1"/>
    <col min="15630" max="15630" width="3" style="657" customWidth="1"/>
    <col min="15631" max="15631" width="9.1796875" style="657"/>
    <col min="15632" max="15632" width="13.7265625" style="657" customWidth="1"/>
    <col min="15633" max="15633" width="31.453125" style="657" bestFit="1" customWidth="1"/>
    <col min="15634" max="15634" width="15" style="657" customWidth="1"/>
    <col min="15635" max="15872" width="9.1796875" style="657"/>
    <col min="15873" max="15879" width="3.81640625" style="657" customWidth="1"/>
    <col min="15880" max="15880" width="20.7265625" style="657" customWidth="1"/>
    <col min="15881" max="15881" width="39.26953125" style="657" customWidth="1"/>
    <col min="15882" max="15882" width="7" style="657" customWidth="1"/>
    <col min="15883" max="15883" width="11.1796875" style="657" customWidth="1"/>
    <col min="15884" max="15884" width="13.453125" style="657" customWidth="1"/>
    <col min="15885" max="15885" width="15.26953125" style="657" customWidth="1"/>
    <col min="15886" max="15886" width="3" style="657" customWidth="1"/>
    <col min="15887" max="15887" width="9.1796875" style="657"/>
    <col min="15888" max="15888" width="13.7265625" style="657" customWidth="1"/>
    <col min="15889" max="15889" width="31.453125" style="657" bestFit="1" customWidth="1"/>
    <col min="15890" max="15890" width="15" style="657" customWidth="1"/>
    <col min="15891" max="16128" width="9.1796875" style="657"/>
    <col min="16129" max="16135" width="3.81640625" style="657" customWidth="1"/>
    <col min="16136" max="16136" width="20.7265625" style="657" customWidth="1"/>
    <col min="16137" max="16137" width="39.26953125" style="657" customWidth="1"/>
    <col min="16138" max="16138" width="7" style="657" customWidth="1"/>
    <col min="16139" max="16139" width="11.1796875" style="657" customWidth="1"/>
    <col min="16140" max="16140" width="13.453125" style="657" customWidth="1"/>
    <col min="16141" max="16141" width="15.26953125" style="657" customWidth="1"/>
    <col min="16142" max="16142" width="3" style="657" customWidth="1"/>
    <col min="16143" max="16143" width="9.1796875" style="657"/>
    <col min="16144" max="16144" width="13.7265625" style="657" customWidth="1"/>
    <col min="16145" max="16145" width="31.453125" style="657" bestFit="1" customWidth="1"/>
    <col min="16146" max="16146" width="15" style="657" customWidth="1"/>
    <col min="16147" max="16384" width="9.1796875" style="657"/>
  </cols>
  <sheetData>
    <row r="1" spans="1:17" ht="15" customHeight="1" x14ac:dyDescent="0.35">
      <c r="A1" s="1801"/>
      <c r="B1" s="1802"/>
      <c r="C1" s="1802"/>
      <c r="D1" s="1803"/>
      <c r="E1" s="1810" t="s">
        <v>854</v>
      </c>
      <c r="F1" s="1802"/>
      <c r="G1" s="1802"/>
      <c r="H1" s="1802"/>
      <c r="I1" s="1802"/>
      <c r="J1" s="1802"/>
      <c r="K1" s="1803"/>
      <c r="L1" s="1812"/>
      <c r="M1" s="1813"/>
    </row>
    <row r="2" spans="1:17" ht="5.25" customHeight="1" x14ac:dyDescent="0.35">
      <c r="A2" s="1804"/>
      <c r="B2" s="1805"/>
      <c r="C2" s="1805"/>
      <c r="D2" s="1806"/>
      <c r="E2" s="1811"/>
      <c r="F2" s="1805"/>
      <c r="G2" s="1805"/>
      <c r="H2" s="1805"/>
      <c r="I2" s="1805"/>
      <c r="J2" s="1805"/>
      <c r="K2" s="1806"/>
      <c r="L2" s="1814"/>
      <c r="M2" s="1815"/>
    </row>
    <row r="3" spans="1:17" ht="13.5" customHeight="1" x14ac:dyDescent="0.35">
      <c r="A3" s="1804"/>
      <c r="B3" s="1805"/>
      <c r="C3" s="1805"/>
      <c r="D3" s="1806"/>
      <c r="E3" s="1811" t="s">
        <v>855</v>
      </c>
      <c r="F3" s="1805"/>
      <c r="G3" s="1805"/>
      <c r="H3" s="1805"/>
      <c r="I3" s="1805"/>
      <c r="J3" s="1805"/>
      <c r="K3" s="1806"/>
      <c r="L3" s="1814"/>
      <c r="M3" s="1815"/>
    </row>
    <row r="4" spans="1:17" ht="6" customHeight="1" x14ac:dyDescent="0.35">
      <c r="A4" s="1804"/>
      <c r="B4" s="1805"/>
      <c r="C4" s="1805"/>
      <c r="D4" s="1806"/>
      <c r="E4" s="1811"/>
      <c r="F4" s="1805"/>
      <c r="G4" s="1805"/>
      <c r="H4" s="1805"/>
      <c r="I4" s="1805"/>
      <c r="J4" s="1805"/>
      <c r="K4" s="1806"/>
      <c r="L4" s="1814"/>
      <c r="M4" s="1815"/>
    </row>
    <row r="5" spans="1:17" ht="15.75" customHeight="1" x14ac:dyDescent="0.35">
      <c r="A5" s="1804"/>
      <c r="B5" s="1805"/>
      <c r="C5" s="1805"/>
      <c r="D5" s="1806"/>
      <c r="E5" s="1811" t="s">
        <v>856</v>
      </c>
      <c r="F5" s="1805"/>
      <c r="G5" s="1805"/>
      <c r="H5" s="1805"/>
      <c r="I5" s="1805"/>
      <c r="J5" s="1805"/>
      <c r="K5" s="1806"/>
      <c r="L5" s="1814"/>
      <c r="M5" s="1815"/>
    </row>
    <row r="6" spans="1:17" ht="18" customHeight="1" x14ac:dyDescent="0.35">
      <c r="A6" s="1807"/>
      <c r="B6" s="1808"/>
      <c r="C6" s="1808"/>
      <c r="D6" s="1809"/>
      <c r="E6" s="1818" t="s">
        <v>6</v>
      </c>
      <c r="F6" s="1808"/>
      <c r="G6" s="1808"/>
      <c r="H6" s="1808"/>
      <c r="I6" s="1808"/>
      <c r="J6" s="1808"/>
      <c r="K6" s="1809"/>
      <c r="L6" s="1816"/>
      <c r="M6" s="1817"/>
    </row>
    <row r="7" spans="1:17" ht="15" customHeight="1" x14ac:dyDescent="0.35">
      <c r="A7" s="1822" t="s">
        <v>714</v>
      </c>
      <c r="B7" s="1823"/>
      <c r="C7" s="1823"/>
      <c r="D7" s="1823"/>
      <c r="E7" s="1823"/>
      <c r="F7" s="1823"/>
      <c r="G7" s="1823"/>
      <c r="H7" s="658" t="s">
        <v>857</v>
      </c>
      <c r="I7" s="658"/>
      <c r="J7" s="658"/>
      <c r="K7" s="659"/>
      <c r="L7" s="658"/>
      <c r="M7" s="660"/>
    </row>
    <row r="8" spans="1:17" ht="15" customHeight="1" x14ac:dyDescent="0.35">
      <c r="A8" s="1822" t="s">
        <v>858</v>
      </c>
      <c r="B8" s="1823"/>
      <c r="C8" s="1823"/>
      <c r="D8" s="1823"/>
      <c r="E8" s="1823"/>
      <c r="F8" s="1823"/>
      <c r="G8" s="1823"/>
      <c r="H8" s="658" t="s">
        <v>859</v>
      </c>
      <c r="I8" s="658"/>
      <c r="J8" s="658"/>
      <c r="K8" s="659"/>
      <c r="L8" s="658"/>
      <c r="M8" s="660"/>
    </row>
    <row r="9" spans="1:17" ht="15" customHeight="1" x14ac:dyDescent="0.35">
      <c r="A9" s="1822" t="s">
        <v>860</v>
      </c>
      <c r="B9" s="1823"/>
      <c r="C9" s="1823"/>
      <c r="D9" s="1823"/>
      <c r="E9" s="1823"/>
      <c r="F9" s="1823"/>
      <c r="G9" s="1823"/>
      <c r="H9" s="658" t="s">
        <v>861</v>
      </c>
      <c r="I9" s="658"/>
      <c r="J9" s="658"/>
      <c r="K9" s="659"/>
      <c r="L9" s="658"/>
      <c r="M9" s="660"/>
    </row>
    <row r="10" spans="1:17" ht="15" customHeight="1" x14ac:dyDescent="0.35">
      <c r="A10" s="1822" t="s">
        <v>717</v>
      </c>
      <c r="B10" s="1823"/>
      <c r="C10" s="1823"/>
      <c r="D10" s="1823"/>
      <c r="E10" s="1823"/>
      <c r="F10" s="1823"/>
      <c r="G10" s="1823"/>
      <c r="H10" s="658" t="s">
        <v>862</v>
      </c>
      <c r="I10" s="658"/>
      <c r="J10" s="658"/>
      <c r="K10" s="659"/>
      <c r="L10" s="658"/>
      <c r="M10" s="660"/>
    </row>
    <row r="11" spans="1:17" ht="15" customHeight="1" x14ac:dyDescent="0.35">
      <c r="A11" s="1822" t="s">
        <v>466</v>
      </c>
      <c r="B11" s="1823"/>
      <c r="C11" s="1823"/>
      <c r="D11" s="1823"/>
      <c r="E11" s="1823"/>
      <c r="F11" s="1823"/>
      <c r="G11" s="1823"/>
      <c r="H11" s="658" t="s">
        <v>863</v>
      </c>
      <c r="I11" s="658"/>
      <c r="J11" s="658"/>
      <c r="K11" s="659"/>
      <c r="L11" s="658"/>
      <c r="M11" s="660"/>
    </row>
    <row r="12" spans="1:17" ht="15" customHeight="1" x14ac:dyDescent="0.35">
      <c r="A12" s="1827" t="s">
        <v>465</v>
      </c>
      <c r="B12" s="1828"/>
      <c r="C12" s="1828"/>
      <c r="D12" s="1828"/>
      <c r="E12" s="1828"/>
      <c r="F12" s="1828"/>
      <c r="G12" s="1828"/>
      <c r="H12" s="1819" t="s">
        <v>864</v>
      </c>
      <c r="I12" s="1820"/>
      <c r="J12" s="1820"/>
      <c r="K12" s="1820"/>
      <c r="L12" s="1820"/>
      <c r="M12" s="1821"/>
      <c r="Q12" s="657">
        <f>37343/39051</f>
        <v>0.95626232362807606</v>
      </c>
    </row>
    <row r="13" spans="1:17" ht="15.75" customHeight="1" x14ac:dyDescent="0.35">
      <c r="A13" s="1822" t="s">
        <v>469</v>
      </c>
      <c r="B13" s="1823"/>
      <c r="C13" s="1823"/>
      <c r="D13" s="1823"/>
      <c r="E13" s="1823"/>
      <c r="F13" s="1823"/>
      <c r="G13" s="1823"/>
      <c r="H13" s="658" t="s">
        <v>865</v>
      </c>
      <c r="I13" s="658"/>
      <c r="J13" s="658"/>
      <c r="K13" s="659"/>
      <c r="L13" s="658"/>
      <c r="M13" s="660"/>
    </row>
    <row r="14" spans="1:17" ht="15" customHeight="1" x14ac:dyDescent="0.35">
      <c r="A14" s="1822" t="s">
        <v>866</v>
      </c>
      <c r="B14" s="1823"/>
      <c r="C14" s="1823"/>
      <c r="D14" s="1823"/>
      <c r="E14" s="1823"/>
      <c r="F14" s="1823"/>
      <c r="G14" s="1823"/>
      <c r="H14" s="658" t="s">
        <v>867</v>
      </c>
      <c r="I14" s="658"/>
      <c r="J14" s="658"/>
      <c r="K14" s="659"/>
      <c r="L14" s="658"/>
      <c r="M14" s="660"/>
    </row>
    <row r="15" spans="1:17" ht="15" customHeight="1" x14ac:dyDescent="0.35">
      <c r="A15" s="1822" t="s">
        <v>868</v>
      </c>
      <c r="B15" s="1823"/>
      <c r="C15" s="1823"/>
      <c r="D15" s="1823"/>
      <c r="E15" s="1823"/>
      <c r="F15" s="1823"/>
      <c r="G15" s="1823"/>
      <c r="H15" s="661">
        <f>M47</f>
        <v>6747500</v>
      </c>
      <c r="I15" s="661"/>
      <c r="J15" s="658"/>
      <c r="K15" s="659"/>
      <c r="L15" s="658"/>
      <c r="M15" s="660"/>
    </row>
    <row r="16" spans="1:17" ht="15" customHeight="1" x14ac:dyDescent="0.35">
      <c r="A16" s="1822" t="s">
        <v>869</v>
      </c>
      <c r="B16" s="1823"/>
      <c r="C16" s="1823"/>
      <c r="D16" s="1823"/>
      <c r="E16" s="1823"/>
      <c r="F16" s="1823"/>
      <c r="G16" s="1823"/>
      <c r="H16" s="658" t="s">
        <v>867</v>
      </c>
      <c r="I16" s="658"/>
      <c r="J16" s="658"/>
      <c r="K16" s="659"/>
      <c r="L16" s="658"/>
      <c r="M16" s="660"/>
    </row>
    <row r="17" spans="1:17" ht="15" customHeight="1" x14ac:dyDescent="0.35">
      <c r="A17" s="1824" t="s">
        <v>727</v>
      </c>
      <c r="B17" s="1825"/>
      <c r="C17" s="1825"/>
      <c r="D17" s="1825"/>
      <c r="E17" s="1825"/>
      <c r="F17" s="1825"/>
      <c r="G17" s="1825"/>
      <c r="H17" s="1825"/>
      <c r="I17" s="1825"/>
      <c r="J17" s="1825"/>
      <c r="K17" s="1825"/>
      <c r="L17" s="1825"/>
      <c r="M17" s="1826"/>
    </row>
    <row r="18" spans="1:17" ht="15" customHeight="1" x14ac:dyDescent="0.35">
      <c r="A18" s="1824" t="s">
        <v>721</v>
      </c>
      <c r="B18" s="1825"/>
      <c r="C18" s="1825"/>
      <c r="D18" s="1825"/>
      <c r="E18" s="1825"/>
      <c r="F18" s="1825"/>
      <c r="G18" s="1825"/>
      <c r="H18" s="1840" t="s">
        <v>728</v>
      </c>
      <c r="I18" s="1825"/>
      <c r="J18" s="1825"/>
      <c r="K18" s="1841"/>
      <c r="L18" s="1840" t="s">
        <v>729</v>
      </c>
      <c r="M18" s="1826"/>
    </row>
    <row r="19" spans="1:17" ht="30.75" customHeight="1" x14ac:dyDescent="0.35">
      <c r="A19" s="1827" t="s">
        <v>720</v>
      </c>
      <c r="B19" s="1829"/>
      <c r="C19" s="1829"/>
      <c r="D19" s="1829"/>
      <c r="E19" s="1829"/>
      <c r="F19" s="1829"/>
      <c r="G19" s="1829"/>
      <c r="H19" s="1838" t="s">
        <v>870</v>
      </c>
      <c r="I19" s="1819"/>
      <c r="J19" s="1819"/>
      <c r="K19" s="1842"/>
      <c r="L19" s="1838" t="s">
        <v>871</v>
      </c>
      <c r="M19" s="1839"/>
    </row>
    <row r="20" spans="1:17" ht="20.25" customHeight="1" x14ac:dyDescent="0.35">
      <c r="A20" s="1827" t="s">
        <v>730</v>
      </c>
      <c r="B20" s="1829"/>
      <c r="C20" s="1829"/>
      <c r="D20" s="1829"/>
      <c r="E20" s="1829"/>
      <c r="F20" s="1829"/>
      <c r="G20" s="1829"/>
      <c r="H20" s="1830" t="s">
        <v>872</v>
      </c>
      <c r="I20" s="1829"/>
      <c r="J20" s="1829"/>
      <c r="K20" s="1831"/>
      <c r="L20" s="1832">
        <f>M29</f>
        <v>6747500</v>
      </c>
      <c r="M20" s="1833"/>
    </row>
    <row r="21" spans="1:17" s="662" customFormat="1" ht="20.25" customHeight="1" x14ac:dyDescent="0.35">
      <c r="A21" s="1834" t="s">
        <v>732</v>
      </c>
      <c r="B21" s="1819"/>
      <c r="C21" s="1819"/>
      <c r="D21" s="1819"/>
      <c r="E21" s="1819"/>
      <c r="F21" s="1819"/>
      <c r="G21" s="1819"/>
      <c r="H21" s="1835" t="s">
        <v>873</v>
      </c>
      <c r="I21" s="1836"/>
      <c r="J21" s="1836"/>
      <c r="K21" s="1837"/>
      <c r="L21" s="1838" t="s">
        <v>874</v>
      </c>
      <c r="M21" s="1839"/>
    </row>
    <row r="22" spans="1:17" s="663" customFormat="1" ht="21.75" customHeight="1" x14ac:dyDescent="0.35">
      <c r="A22" s="1827" t="s">
        <v>735</v>
      </c>
      <c r="B22" s="1829"/>
      <c r="C22" s="1829"/>
      <c r="D22" s="1829"/>
      <c r="E22" s="1829"/>
      <c r="F22" s="1829"/>
      <c r="G22" s="1829"/>
      <c r="H22" s="1838" t="s">
        <v>875</v>
      </c>
      <c r="I22" s="1819"/>
      <c r="J22" s="1819"/>
      <c r="K22" s="1853"/>
      <c r="L22" s="1830" t="s">
        <v>876</v>
      </c>
      <c r="M22" s="1854"/>
    </row>
    <row r="23" spans="1:17" ht="17.25" customHeight="1" x14ac:dyDescent="0.35">
      <c r="A23" s="1855" t="s">
        <v>877</v>
      </c>
      <c r="B23" s="1856"/>
      <c r="C23" s="1856"/>
      <c r="D23" s="1856"/>
      <c r="E23" s="1856"/>
      <c r="F23" s="1856"/>
      <c r="G23" s="1856"/>
      <c r="H23" s="1856"/>
      <c r="I23" s="1856"/>
      <c r="J23" s="1856"/>
      <c r="K23" s="1856"/>
      <c r="L23" s="1856"/>
      <c r="M23" s="1857"/>
    </row>
    <row r="24" spans="1:17" ht="19.5" customHeight="1" x14ac:dyDescent="0.35">
      <c r="A24" s="1858" t="s">
        <v>878</v>
      </c>
      <c r="B24" s="1859"/>
      <c r="C24" s="1859"/>
      <c r="D24" s="1859"/>
      <c r="E24" s="1859"/>
      <c r="F24" s="1859"/>
      <c r="G24" s="1859"/>
      <c r="H24" s="1859"/>
      <c r="I24" s="1859"/>
      <c r="J24" s="1859"/>
      <c r="K24" s="1859"/>
      <c r="L24" s="1859"/>
      <c r="M24" s="1860"/>
      <c r="Q24" s="657">
        <f>37434-163</f>
        <v>37271</v>
      </c>
    </row>
    <row r="25" spans="1:17" ht="15" customHeight="1" x14ac:dyDescent="0.35">
      <c r="A25" s="1861" t="s">
        <v>746</v>
      </c>
      <c r="B25" s="1862"/>
      <c r="C25" s="1862"/>
      <c r="D25" s="1862"/>
      <c r="E25" s="1862"/>
      <c r="F25" s="1862"/>
      <c r="G25" s="1862"/>
      <c r="H25" s="1865" t="s">
        <v>879</v>
      </c>
      <c r="I25" s="1866"/>
      <c r="J25" s="1869" t="s">
        <v>748</v>
      </c>
      <c r="K25" s="1870"/>
      <c r="L25" s="1871"/>
      <c r="M25" s="664" t="s">
        <v>749</v>
      </c>
    </row>
    <row r="26" spans="1:17" ht="34.5" customHeight="1" x14ac:dyDescent="0.35">
      <c r="A26" s="1863"/>
      <c r="B26" s="1864"/>
      <c r="C26" s="1864"/>
      <c r="D26" s="1864"/>
      <c r="E26" s="1864"/>
      <c r="F26" s="1864"/>
      <c r="G26" s="1864"/>
      <c r="H26" s="1867"/>
      <c r="I26" s="1868"/>
      <c r="J26" s="665" t="s">
        <v>880</v>
      </c>
      <c r="K26" s="665" t="s">
        <v>60</v>
      </c>
      <c r="L26" s="666" t="s">
        <v>752</v>
      </c>
      <c r="M26" s="667" t="s">
        <v>881</v>
      </c>
    </row>
    <row r="27" spans="1:17" ht="15" customHeight="1" x14ac:dyDescent="0.35">
      <c r="A27" s="1843">
        <v>1</v>
      </c>
      <c r="B27" s="1844"/>
      <c r="C27" s="1844"/>
      <c r="D27" s="1844"/>
      <c r="E27" s="1844"/>
      <c r="F27" s="1844"/>
      <c r="G27" s="1844"/>
      <c r="H27" s="1845">
        <v>2</v>
      </c>
      <c r="I27" s="1846"/>
      <c r="J27" s="668">
        <v>3</v>
      </c>
      <c r="K27" s="668">
        <v>4</v>
      </c>
      <c r="L27" s="668">
        <v>5</v>
      </c>
      <c r="M27" s="669" t="s">
        <v>882</v>
      </c>
    </row>
    <row r="28" spans="1:17" ht="6.75" customHeight="1" x14ac:dyDescent="0.35">
      <c r="A28" s="670"/>
      <c r="B28" s="671"/>
      <c r="C28" s="671"/>
      <c r="D28" s="671"/>
      <c r="E28" s="671"/>
      <c r="F28" s="671"/>
      <c r="G28" s="671"/>
      <c r="H28" s="672"/>
      <c r="I28" s="673"/>
      <c r="J28" s="674"/>
      <c r="K28" s="674"/>
      <c r="L28" s="674"/>
      <c r="M28" s="675"/>
    </row>
    <row r="29" spans="1:17" ht="14.25" customHeight="1" x14ac:dyDescent="0.35">
      <c r="A29" s="676">
        <v>5</v>
      </c>
      <c r="B29" s="677"/>
      <c r="C29" s="677"/>
      <c r="D29" s="677"/>
      <c r="E29" s="677"/>
      <c r="F29" s="677"/>
      <c r="G29" s="677"/>
      <c r="H29" s="1847" t="s">
        <v>883</v>
      </c>
      <c r="I29" s="1848"/>
      <c r="J29" s="674"/>
      <c r="K29" s="674"/>
      <c r="L29" s="674"/>
      <c r="M29" s="678">
        <f>M30</f>
        <v>6747500</v>
      </c>
    </row>
    <row r="30" spans="1:17" ht="15" customHeight="1" x14ac:dyDescent="0.35">
      <c r="A30" s="676">
        <v>5</v>
      </c>
      <c r="B30" s="679" t="s">
        <v>65</v>
      </c>
      <c r="C30" s="677"/>
      <c r="D30" s="679"/>
      <c r="E30" s="679"/>
      <c r="F30" s="679"/>
      <c r="G30" s="679"/>
      <c r="H30" s="1847" t="s">
        <v>64</v>
      </c>
      <c r="I30" s="1848"/>
      <c r="J30" s="680"/>
      <c r="K30" s="674"/>
      <c r="L30" s="680"/>
      <c r="M30" s="681">
        <f>M31</f>
        <v>6747500</v>
      </c>
    </row>
    <row r="31" spans="1:17" ht="15" customHeight="1" x14ac:dyDescent="0.35">
      <c r="A31" s="676">
        <v>5</v>
      </c>
      <c r="B31" s="679" t="s">
        <v>65</v>
      </c>
      <c r="C31" s="679" t="s">
        <v>73</v>
      </c>
      <c r="D31" s="679"/>
      <c r="E31" s="679"/>
      <c r="F31" s="679"/>
      <c r="G31" s="679"/>
      <c r="H31" s="682" t="s">
        <v>118</v>
      </c>
      <c r="I31" s="683"/>
      <c r="J31" s="680"/>
      <c r="K31" s="674"/>
      <c r="L31" s="680"/>
      <c r="M31" s="681">
        <f>M32</f>
        <v>6747500</v>
      </c>
    </row>
    <row r="32" spans="1:17" ht="15" customHeight="1" x14ac:dyDescent="0.35">
      <c r="A32" s="676">
        <v>5</v>
      </c>
      <c r="B32" s="679" t="s">
        <v>65</v>
      </c>
      <c r="C32" s="679" t="s">
        <v>73</v>
      </c>
      <c r="D32" s="679" t="s">
        <v>65</v>
      </c>
      <c r="E32" s="679"/>
      <c r="F32" s="679"/>
      <c r="G32" s="679"/>
      <c r="H32" s="682" t="s">
        <v>119</v>
      </c>
      <c r="I32" s="683"/>
      <c r="J32" s="684"/>
      <c r="K32" s="685"/>
      <c r="L32" s="686"/>
      <c r="M32" s="681">
        <f>M33</f>
        <v>6747500</v>
      </c>
    </row>
    <row r="33" spans="1:17" ht="15" customHeight="1" x14ac:dyDescent="0.35">
      <c r="A33" s="676">
        <v>5</v>
      </c>
      <c r="B33" s="679" t="s">
        <v>65</v>
      </c>
      <c r="C33" s="679" t="s">
        <v>73</v>
      </c>
      <c r="D33" s="679" t="s">
        <v>65</v>
      </c>
      <c r="E33" s="679" t="s">
        <v>65</v>
      </c>
      <c r="F33" s="679"/>
      <c r="G33" s="679"/>
      <c r="H33" s="682" t="s">
        <v>120</v>
      </c>
      <c r="I33" s="683"/>
      <c r="J33" s="680"/>
      <c r="K33" s="674"/>
      <c r="L33" s="680"/>
      <c r="M33" s="681">
        <f>M34+M37+M43</f>
        <v>6747500</v>
      </c>
    </row>
    <row r="34" spans="1:17" ht="15" customHeight="1" x14ac:dyDescent="0.35">
      <c r="A34" s="687">
        <v>5</v>
      </c>
      <c r="B34" s="688">
        <v>2</v>
      </c>
      <c r="C34" s="688">
        <v>2</v>
      </c>
      <c r="D34" s="689" t="s">
        <v>65</v>
      </c>
      <c r="E34" s="689" t="s">
        <v>65</v>
      </c>
      <c r="F34" s="689" t="s">
        <v>884</v>
      </c>
      <c r="G34" s="689" t="s">
        <v>885</v>
      </c>
      <c r="H34" s="1849" t="s">
        <v>886</v>
      </c>
      <c r="I34" s="1850"/>
      <c r="J34" s="690"/>
      <c r="K34" s="691"/>
      <c r="L34" s="692"/>
      <c r="M34" s="693">
        <f>SUM(M35:M36)</f>
        <v>570000</v>
      </c>
    </row>
    <row r="35" spans="1:17" ht="15" customHeight="1" x14ac:dyDescent="0.35">
      <c r="A35" s="687"/>
      <c r="B35" s="688"/>
      <c r="C35" s="688"/>
      <c r="D35" s="688"/>
      <c r="E35" s="688"/>
      <c r="F35" s="688"/>
      <c r="G35" s="688"/>
      <c r="H35" s="1851" t="s">
        <v>887</v>
      </c>
      <c r="I35" s="1852"/>
      <c r="J35" s="690">
        <v>10</v>
      </c>
      <c r="K35" s="694" t="s">
        <v>475</v>
      </c>
      <c r="L35" s="695">
        <v>25000</v>
      </c>
      <c r="M35" s="696">
        <f>J35*L35</f>
        <v>250000</v>
      </c>
    </row>
    <row r="36" spans="1:17" ht="15" customHeight="1" x14ac:dyDescent="0.35">
      <c r="A36" s="687"/>
      <c r="B36" s="688"/>
      <c r="C36" s="688"/>
      <c r="D36" s="688"/>
      <c r="E36" s="688"/>
      <c r="F36" s="688"/>
      <c r="G36" s="688"/>
      <c r="H36" s="697" t="s">
        <v>888</v>
      </c>
      <c r="I36" s="698"/>
      <c r="J36" s="690">
        <v>10</v>
      </c>
      <c r="K36" s="694" t="s">
        <v>475</v>
      </c>
      <c r="L36" s="695">
        <v>32000</v>
      </c>
      <c r="M36" s="696">
        <f>J36*L36</f>
        <v>320000</v>
      </c>
    </row>
    <row r="37" spans="1:17" ht="15" customHeight="1" x14ac:dyDescent="0.35">
      <c r="A37" s="687">
        <v>5</v>
      </c>
      <c r="B37" s="688">
        <v>2</v>
      </c>
      <c r="C37" s="688">
        <v>2</v>
      </c>
      <c r="D37" s="689" t="s">
        <v>65</v>
      </c>
      <c r="E37" s="689" t="s">
        <v>65</v>
      </c>
      <c r="F37" s="689" t="s">
        <v>884</v>
      </c>
      <c r="G37" s="689" t="s">
        <v>889</v>
      </c>
      <c r="H37" s="1849" t="s">
        <v>890</v>
      </c>
      <c r="I37" s="1850"/>
      <c r="J37" s="699"/>
      <c r="K37" s="700"/>
      <c r="L37" s="701"/>
      <c r="M37" s="693">
        <f>M38+M39+M40+M41+M42</f>
        <v>2177500</v>
      </c>
    </row>
    <row r="38" spans="1:17" ht="15" customHeight="1" x14ac:dyDescent="0.35">
      <c r="A38" s="702"/>
      <c r="B38" s="703"/>
      <c r="C38" s="703"/>
      <c r="D38" s="704"/>
      <c r="E38" s="704"/>
      <c r="F38" s="704"/>
      <c r="G38" s="704"/>
      <c r="H38" s="705" t="s">
        <v>891</v>
      </c>
      <c r="I38" s="706"/>
      <c r="J38" s="707">
        <v>40</v>
      </c>
      <c r="K38" s="708" t="s">
        <v>474</v>
      </c>
      <c r="L38" s="709">
        <v>3500</v>
      </c>
      <c r="M38" s="696">
        <f>L38*J38</f>
        <v>140000</v>
      </c>
    </row>
    <row r="39" spans="1:17" ht="15" customHeight="1" x14ac:dyDescent="0.35">
      <c r="A39" s="710"/>
      <c r="B39" s="711"/>
      <c r="C39" s="711"/>
      <c r="D39" s="712"/>
      <c r="E39" s="712"/>
      <c r="F39" s="712"/>
      <c r="G39" s="712"/>
      <c r="H39" s="713" t="s">
        <v>892</v>
      </c>
      <c r="I39" s="714"/>
      <c r="J39" s="715">
        <v>30</v>
      </c>
      <c r="K39" s="716" t="s">
        <v>482</v>
      </c>
      <c r="L39" s="717">
        <v>40000</v>
      </c>
      <c r="M39" s="718">
        <f>J39*L39</f>
        <v>1200000</v>
      </c>
      <c r="P39" s="719">
        <f>M47-39522500</f>
        <v>-32775000</v>
      </c>
      <c r="Q39" s="720">
        <f>P39/350</f>
        <v>-93642.857142857145</v>
      </c>
    </row>
    <row r="40" spans="1:17" ht="15" customHeight="1" x14ac:dyDescent="0.35">
      <c r="A40" s="710"/>
      <c r="B40" s="711"/>
      <c r="C40" s="711"/>
      <c r="D40" s="712"/>
      <c r="E40" s="712"/>
      <c r="F40" s="712"/>
      <c r="G40" s="712"/>
      <c r="H40" s="721" t="s">
        <v>893</v>
      </c>
      <c r="I40" s="714"/>
      <c r="J40" s="715">
        <v>1000</v>
      </c>
      <c r="K40" s="716" t="s">
        <v>474</v>
      </c>
      <c r="L40" s="717">
        <v>350</v>
      </c>
      <c r="M40" s="718">
        <f>+L40*J40</f>
        <v>350000</v>
      </c>
    </row>
    <row r="41" spans="1:17" ht="15" customHeight="1" x14ac:dyDescent="0.35">
      <c r="A41" s="710"/>
      <c r="B41" s="711"/>
      <c r="C41" s="711"/>
      <c r="D41" s="712"/>
      <c r="E41" s="712"/>
      <c r="F41" s="712"/>
      <c r="G41" s="712"/>
      <c r="H41" s="721" t="s">
        <v>894</v>
      </c>
      <c r="I41" s="714"/>
      <c r="J41" s="715">
        <v>5</v>
      </c>
      <c r="K41" s="716" t="s">
        <v>475</v>
      </c>
      <c r="L41" s="717">
        <v>5500</v>
      </c>
      <c r="M41" s="718">
        <f>+L41*J41</f>
        <v>27500</v>
      </c>
    </row>
    <row r="42" spans="1:17" ht="15" customHeight="1" x14ac:dyDescent="0.35">
      <c r="A42" s="710"/>
      <c r="B42" s="711"/>
      <c r="C42" s="711"/>
      <c r="D42" s="712"/>
      <c r="E42" s="712"/>
      <c r="F42" s="712"/>
      <c r="G42" s="712"/>
      <c r="H42" s="721" t="s">
        <v>895</v>
      </c>
      <c r="I42" s="714"/>
      <c r="J42" s="715">
        <v>2</v>
      </c>
      <c r="K42" s="716" t="s">
        <v>475</v>
      </c>
      <c r="L42" s="717">
        <v>230000</v>
      </c>
      <c r="M42" s="718">
        <f>+L42*J42</f>
        <v>460000</v>
      </c>
    </row>
    <row r="43" spans="1:17" ht="15" customHeight="1" x14ac:dyDescent="0.35">
      <c r="A43" s="687">
        <v>5</v>
      </c>
      <c r="B43" s="688">
        <v>2</v>
      </c>
      <c r="C43" s="688">
        <v>2</v>
      </c>
      <c r="D43" s="689" t="s">
        <v>65</v>
      </c>
      <c r="E43" s="689" t="s">
        <v>65</v>
      </c>
      <c r="F43" s="689" t="s">
        <v>884</v>
      </c>
      <c r="G43" s="689" t="s">
        <v>896</v>
      </c>
      <c r="H43" s="722" t="s">
        <v>897</v>
      </c>
      <c r="I43" s="714"/>
      <c r="J43" s="715"/>
      <c r="K43" s="716"/>
      <c r="L43" s="717"/>
      <c r="M43" s="723">
        <f>M44</f>
        <v>4000000</v>
      </c>
    </row>
    <row r="44" spans="1:17" ht="15" customHeight="1" x14ac:dyDescent="0.35">
      <c r="A44" s="710">
        <v>5</v>
      </c>
      <c r="B44" s="711">
        <v>2</v>
      </c>
      <c r="C44" s="711">
        <v>2</v>
      </c>
      <c r="D44" s="711">
        <v>11</v>
      </c>
      <c r="E44" s="711"/>
      <c r="F44" s="711"/>
      <c r="G44" s="711"/>
      <c r="H44" s="724" t="s">
        <v>898</v>
      </c>
      <c r="I44" s="725"/>
      <c r="J44" s="715"/>
      <c r="K44" s="716"/>
      <c r="L44" s="717"/>
      <c r="M44" s="718">
        <f>M45+M46</f>
        <v>4000000</v>
      </c>
    </row>
    <row r="45" spans="1:17" ht="15" customHeight="1" x14ac:dyDescent="0.35">
      <c r="A45" s="726"/>
      <c r="B45" s="727"/>
      <c r="C45" s="727"/>
      <c r="D45" s="727"/>
      <c r="E45" s="727"/>
      <c r="F45" s="727"/>
      <c r="G45" s="727"/>
      <c r="H45" s="705" t="s">
        <v>899</v>
      </c>
      <c r="I45" s="728"/>
      <c r="J45" s="729">
        <v>100</v>
      </c>
      <c r="K45" s="730" t="s">
        <v>596</v>
      </c>
      <c r="L45" s="731">
        <v>25000</v>
      </c>
      <c r="M45" s="732">
        <f>+L45*J45</f>
        <v>2500000</v>
      </c>
    </row>
    <row r="46" spans="1:17" ht="15" customHeight="1" x14ac:dyDescent="0.35">
      <c r="A46" s="733"/>
      <c r="B46" s="733"/>
      <c r="C46" s="733"/>
      <c r="D46" s="733"/>
      <c r="E46" s="733"/>
      <c r="F46" s="733"/>
      <c r="G46" s="733"/>
      <c r="H46" s="1885" t="s">
        <v>900</v>
      </c>
      <c r="I46" s="1886"/>
      <c r="J46" s="734">
        <v>100</v>
      </c>
      <c r="K46" s="735" t="s">
        <v>596</v>
      </c>
      <c r="L46" s="736">
        <v>15000</v>
      </c>
      <c r="M46" s="732">
        <f>+L46*J46</f>
        <v>1500000</v>
      </c>
    </row>
    <row r="47" spans="1:17" ht="15" customHeight="1" x14ac:dyDescent="0.35">
      <c r="A47" s="1887" t="s">
        <v>453</v>
      </c>
      <c r="B47" s="1888"/>
      <c r="C47" s="1888"/>
      <c r="D47" s="1888"/>
      <c r="E47" s="1888"/>
      <c r="F47" s="1888"/>
      <c r="G47" s="1888"/>
      <c r="H47" s="1889"/>
      <c r="I47" s="1889"/>
      <c r="J47" s="1889"/>
      <c r="K47" s="1889"/>
      <c r="L47" s="1890"/>
      <c r="M47" s="737">
        <f>M29</f>
        <v>6747500</v>
      </c>
      <c r="Q47" s="738"/>
    </row>
    <row r="48" spans="1:17" s="742" customFormat="1" ht="19.5" customHeight="1" x14ac:dyDescent="0.35">
      <c r="A48" s="739"/>
      <c r="B48" s="740"/>
      <c r="C48" s="740"/>
      <c r="D48" s="740"/>
      <c r="E48" s="740"/>
      <c r="F48" s="740"/>
      <c r="G48" s="740"/>
      <c r="H48" s="741"/>
      <c r="I48" s="741"/>
      <c r="J48" s="1891" t="s">
        <v>901</v>
      </c>
      <c r="K48" s="1891"/>
      <c r="L48" s="1891"/>
      <c r="M48" s="1892"/>
      <c r="Q48" s="743"/>
    </row>
    <row r="49" spans="1:13" s="742" customFormat="1" ht="13.5" customHeight="1" x14ac:dyDescent="0.35">
      <c r="A49" s="702"/>
      <c r="B49" s="703"/>
      <c r="C49" s="703"/>
      <c r="D49" s="703"/>
      <c r="E49" s="703"/>
      <c r="F49" s="703"/>
      <c r="G49" s="703"/>
      <c r="H49" s="744"/>
      <c r="I49" s="744"/>
      <c r="J49" s="1893" t="s">
        <v>645</v>
      </c>
      <c r="K49" s="1893"/>
      <c r="L49" s="1893"/>
      <c r="M49" s="1894"/>
    </row>
    <row r="50" spans="1:13" s="742" customFormat="1" ht="15" customHeight="1" x14ac:dyDescent="0.35">
      <c r="A50" s="702"/>
      <c r="B50" s="703"/>
      <c r="C50" s="703"/>
      <c r="D50" s="703"/>
      <c r="E50" s="703"/>
      <c r="F50" s="703"/>
      <c r="G50" s="703"/>
      <c r="H50" s="744"/>
      <c r="I50" s="744"/>
      <c r="J50" s="1893" t="s">
        <v>646</v>
      </c>
      <c r="K50" s="1893"/>
      <c r="L50" s="1893"/>
      <c r="M50" s="1894"/>
    </row>
    <row r="51" spans="1:13" s="742" customFormat="1" ht="15" customHeight="1" x14ac:dyDescent="0.35">
      <c r="A51" s="702"/>
      <c r="B51" s="703"/>
      <c r="C51" s="703"/>
      <c r="D51" s="703"/>
      <c r="E51" s="703"/>
      <c r="F51" s="703"/>
      <c r="G51" s="703"/>
      <c r="H51" s="744"/>
      <c r="I51" s="744"/>
      <c r="J51" s="745"/>
      <c r="K51" s="745"/>
      <c r="L51" s="745"/>
      <c r="M51" s="746"/>
    </row>
    <row r="52" spans="1:13" s="742" customFormat="1" ht="15" customHeight="1" x14ac:dyDescent="0.35">
      <c r="A52" s="702"/>
      <c r="B52" s="703"/>
      <c r="C52" s="703"/>
      <c r="D52" s="703"/>
      <c r="E52" s="703"/>
      <c r="F52" s="703"/>
      <c r="G52" s="703"/>
      <c r="H52" s="744"/>
      <c r="I52" s="744"/>
      <c r="J52" s="745"/>
      <c r="K52" s="745"/>
      <c r="L52" s="745"/>
      <c r="M52" s="746"/>
    </row>
    <row r="53" spans="1:13" s="742" customFormat="1" ht="15" customHeight="1" x14ac:dyDescent="0.35">
      <c r="A53" s="702"/>
      <c r="B53" s="703"/>
      <c r="C53" s="703"/>
      <c r="D53" s="703"/>
      <c r="E53" s="703"/>
      <c r="F53" s="703"/>
      <c r="G53" s="703"/>
      <c r="H53" s="747"/>
      <c r="I53" s="747"/>
      <c r="J53" s="1872" t="s">
        <v>902</v>
      </c>
      <c r="K53" s="1872"/>
      <c r="L53" s="1872"/>
      <c r="M53" s="1873"/>
    </row>
    <row r="54" spans="1:13" s="742" customFormat="1" ht="15" customHeight="1" thickBot="1" x14ac:dyDescent="0.4">
      <c r="A54" s="702"/>
      <c r="B54" s="703"/>
      <c r="C54" s="703"/>
      <c r="D54" s="703"/>
      <c r="E54" s="703"/>
      <c r="F54" s="703"/>
      <c r="G54" s="703"/>
      <c r="H54" s="747"/>
      <c r="I54" s="747"/>
      <c r="J54" s="1874" t="s">
        <v>775</v>
      </c>
      <c r="K54" s="1874"/>
      <c r="L54" s="1874"/>
      <c r="M54" s="1875"/>
    </row>
    <row r="55" spans="1:13" s="742" customFormat="1" ht="15" customHeight="1" x14ac:dyDescent="0.35">
      <c r="A55" s="748" t="s">
        <v>776</v>
      </c>
      <c r="B55" s="749"/>
      <c r="C55" s="749"/>
      <c r="D55" s="749"/>
      <c r="E55" s="749"/>
      <c r="F55" s="749"/>
      <c r="G55" s="749"/>
      <c r="H55" s="750" t="s">
        <v>461</v>
      </c>
      <c r="I55" s="750"/>
      <c r="J55" s="751"/>
      <c r="K55" s="751"/>
      <c r="L55" s="751"/>
      <c r="M55" s="752"/>
    </row>
    <row r="56" spans="1:13" s="742" customFormat="1" ht="15" customHeight="1" x14ac:dyDescent="0.35">
      <c r="A56" s="753" t="s">
        <v>777</v>
      </c>
      <c r="B56" s="754"/>
      <c r="C56" s="754"/>
      <c r="D56" s="754"/>
      <c r="E56" s="754"/>
      <c r="F56" s="754"/>
      <c r="G56" s="754"/>
      <c r="H56" s="755" t="s">
        <v>461</v>
      </c>
      <c r="I56" s="755"/>
      <c r="J56" s="711"/>
      <c r="K56" s="711"/>
      <c r="L56" s="711"/>
      <c r="M56" s="756"/>
    </row>
    <row r="57" spans="1:13" s="742" customFormat="1" ht="15" customHeight="1" x14ac:dyDescent="0.35">
      <c r="A57" s="1876" t="s">
        <v>903</v>
      </c>
      <c r="B57" s="1877"/>
      <c r="C57" s="1877"/>
      <c r="D57" s="1877"/>
      <c r="E57" s="1877"/>
      <c r="F57" s="1877"/>
      <c r="G57" s="1877"/>
      <c r="H57" s="755" t="s">
        <v>461</v>
      </c>
      <c r="I57" s="755"/>
      <c r="J57" s="711"/>
      <c r="K57" s="711"/>
      <c r="L57" s="711"/>
      <c r="M57" s="756"/>
    </row>
    <row r="58" spans="1:13" s="742" customFormat="1" ht="15" customHeight="1" x14ac:dyDescent="0.35">
      <c r="A58" s="710" t="s">
        <v>779</v>
      </c>
      <c r="B58" s="711"/>
      <c r="C58" s="711"/>
      <c r="D58" s="711"/>
      <c r="E58" s="711"/>
      <c r="F58" s="711"/>
      <c r="G58" s="711"/>
      <c r="H58" s="755"/>
      <c r="I58" s="755"/>
      <c r="J58" s="711"/>
      <c r="K58" s="711"/>
      <c r="L58" s="711"/>
      <c r="M58" s="756"/>
    </row>
    <row r="59" spans="1:13" s="742" customFormat="1" ht="15" customHeight="1" x14ac:dyDescent="0.35">
      <c r="A59" s="710" t="s">
        <v>780</v>
      </c>
      <c r="B59" s="711"/>
      <c r="C59" s="711"/>
      <c r="D59" s="711"/>
      <c r="E59" s="711"/>
      <c r="F59" s="711"/>
      <c r="G59" s="711"/>
      <c r="H59" s="755"/>
      <c r="I59" s="755"/>
      <c r="J59" s="711"/>
      <c r="K59" s="711"/>
      <c r="L59" s="711"/>
      <c r="M59" s="756"/>
    </row>
    <row r="60" spans="1:13" s="742" customFormat="1" ht="15" customHeight="1" thickBot="1" x14ac:dyDescent="0.4">
      <c r="A60" s="757" t="s">
        <v>904</v>
      </c>
      <c r="B60" s="758"/>
      <c r="C60" s="758"/>
      <c r="D60" s="758"/>
      <c r="E60" s="758"/>
      <c r="F60" s="758"/>
      <c r="G60" s="758"/>
      <c r="H60" s="759"/>
      <c r="I60" s="759"/>
      <c r="J60" s="758"/>
      <c r="K60" s="758"/>
      <c r="L60" s="758"/>
      <c r="M60" s="760"/>
    </row>
    <row r="61" spans="1:13" s="742" customFormat="1" ht="15" customHeight="1" x14ac:dyDescent="0.35">
      <c r="A61" s="1878" t="s">
        <v>905</v>
      </c>
      <c r="B61" s="1879"/>
      <c r="C61" s="1879"/>
      <c r="D61" s="1879"/>
      <c r="E61" s="1879"/>
      <c r="F61" s="1879"/>
      <c r="G61" s="1879"/>
      <c r="H61" s="1879"/>
      <c r="I61" s="1879"/>
      <c r="J61" s="1879"/>
      <c r="K61" s="1879"/>
      <c r="L61" s="1879"/>
      <c r="M61" s="1880"/>
    </row>
    <row r="62" spans="1:13" s="742" customFormat="1" ht="15" customHeight="1" x14ac:dyDescent="0.35">
      <c r="A62" s="761" t="s">
        <v>455</v>
      </c>
      <c r="B62" s="1881" t="s">
        <v>456</v>
      </c>
      <c r="C62" s="1882"/>
      <c r="D62" s="1882"/>
      <c r="E62" s="1882"/>
      <c r="F62" s="1882"/>
      <c r="G62" s="1882"/>
      <c r="H62" s="1883"/>
      <c r="I62" s="762" t="s">
        <v>457</v>
      </c>
      <c r="J62" s="1881" t="s">
        <v>458</v>
      </c>
      <c r="K62" s="1883"/>
      <c r="L62" s="1881" t="s">
        <v>906</v>
      </c>
      <c r="M62" s="1884"/>
    </row>
    <row r="63" spans="1:13" s="742" customFormat="1" ht="15" customHeight="1" x14ac:dyDescent="0.35">
      <c r="A63" s="763">
        <v>1</v>
      </c>
      <c r="B63" s="1914"/>
      <c r="C63" s="1915"/>
      <c r="D63" s="1915"/>
      <c r="E63" s="1915"/>
      <c r="F63" s="1915"/>
      <c r="G63" s="1915"/>
      <c r="H63" s="1916"/>
      <c r="I63" s="764"/>
      <c r="J63" s="1914"/>
      <c r="K63" s="1916"/>
      <c r="L63" s="1914"/>
      <c r="M63" s="1917"/>
    </row>
    <row r="64" spans="1:13" s="742" customFormat="1" ht="15" customHeight="1" x14ac:dyDescent="0.35">
      <c r="A64" s="765">
        <v>2</v>
      </c>
      <c r="B64" s="1918"/>
      <c r="C64" s="1919"/>
      <c r="D64" s="1919"/>
      <c r="E64" s="1919"/>
      <c r="F64" s="1919"/>
      <c r="G64" s="1919"/>
      <c r="H64" s="1920"/>
      <c r="I64" s="766"/>
      <c r="J64" s="1918"/>
      <c r="K64" s="1920"/>
      <c r="L64" s="1918"/>
      <c r="M64" s="1921"/>
    </row>
    <row r="65" spans="1:13" s="742" customFormat="1" ht="15" customHeight="1" thickBot="1" x14ac:dyDescent="0.4">
      <c r="A65" s="767" t="s">
        <v>904</v>
      </c>
      <c r="B65" s="1895"/>
      <c r="C65" s="1896"/>
      <c r="D65" s="1896"/>
      <c r="E65" s="1896"/>
      <c r="F65" s="1896"/>
      <c r="G65" s="1896"/>
      <c r="H65" s="1897"/>
      <c r="I65" s="768"/>
      <c r="J65" s="1895"/>
      <c r="K65" s="1897"/>
      <c r="L65" s="1895"/>
      <c r="M65" s="1898"/>
    </row>
    <row r="66" spans="1:13" s="742" customFormat="1" ht="15" customHeight="1" x14ac:dyDescent="0.35">
      <c r="A66" s="703"/>
      <c r="B66" s="703"/>
      <c r="C66" s="703"/>
      <c r="D66" s="703"/>
      <c r="E66" s="703"/>
      <c r="F66" s="703"/>
      <c r="G66" s="703"/>
      <c r="H66" s="703"/>
      <c r="I66" s="703"/>
      <c r="J66" s="703"/>
      <c r="K66" s="703"/>
      <c r="L66" s="703"/>
      <c r="M66" s="703"/>
    </row>
    <row r="67" spans="1:13" s="742" customFormat="1" ht="15" customHeight="1" x14ac:dyDescent="0.35">
      <c r="A67" s="703"/>
      <c r="B67" s="703"/>
      <c r="C67" s="703"/>
      <c r="D67" s="703"/>
      <c r="E67" s="703"/>
      <c r="F67" s="703"/>
      <c r="G67" s="703"/>
      <c r="H67" s="703"/>
      <c r="I67" s="703"/>
      <c r="J67" s="703"/>
      <c r="K67" s="703"/>
      <c r="L67" s="703"/>
      <c r="M67" s="703"/>
    </row>
    <row r="68" spans="1:13" s="742" customFormat="1" ht="15" customHeight="1" x14ac:dyDescent="0.35">
      <c r="A68" s="703"/>
      <c r="B68" s="703"/>
      <c r="C68" s="703"/>
      <c r="D68" s="703"/>
      <c r="E68" s="703"/>
      <c r="F68" s="703"/>
      <c r="G68" s="703"/>
      <c r="H68" s="703"/>
      <c r="I68" s="703"/>
      <c r="J68" s="703"/>
      <c r="K68" s="703"/>
      <c r="L68" s="703"/>
      <c r="M68" s="703"/>
    </row>
    <row r="69" spans="1:13" s="742" customFormat="1" ht="15" customHeight="1" x14ac:dyDescent="0.35">
      <c r="A69" s="703"/>
      <c r="B69" s="703"/>
      <c r="C69" s="703"/>
      <c r="D69" s="703"/>
      <c r="E69" s="703"/>
      <c r="F69" s="703"/>
      <c r="G69" s="703"/>
      <c r="H69" s="703"/>
      <c r="I69" s="703"/>
      <c r="J69" s="703"/>
      <c r="K69" s="703"/>
      <c r="L69" s="703"/>
      <c r="M69" s="703"/>
    </row>
    <row r="70" spans="1:13" s="742" customFormat="1" ht="15" customHeight="1" x14ac:dyDescent="0.35">
      <c r="A70" s="703"/>
      <c r="B70" s="703"/>
      <c r="C70" s="703"/>
      <c r="D70" s="703"/>
      <c r="E70" s="703"/>
      <c r="F70" s="703"/>
      <c r="G70" s="703"/>
      <c r="H70" s="703"/>
      <c r="I70" s="703"/>
      <c r="J70" s="703"/>
      <c r="K70" s="703"/>
      <c r="L70" s="703"/>
      <c r="M70" s="703"/>
    </row>
    <row r="71" spans="1:13" s="742" customFormat="1" ht="15" customHeight="1" x14ac:dyDescent="0.35">
      <c r="A71" s="703"/>
      <c r="B71" s="703"/>
      <c r="C71" s="703"/>
      <c r="D71" s="703"/>
      <c r="E71" s="703"/>
      <c r="F71" s="703"/>
      <c r="G71" s="703"/>
      <c r="H71" s="703"/>
      <c r="I71" s="703"/>
      <c r="J71" s="703"/>
      <c r="K71" s="703"/>
      <c r="L71" s="703"/>
      <c r="M71" s="703"/>
    </row>
    <row r="72" spans="1:13" s="742" customFormat="1" ht="15" customHeight="1" x14ac:dyDescent="0.35">
      <c r="A72" s="703"/>
      <c r="B72" s="703"/>
      <c r="C72" s="703"/>
      <c r="D72" s="703"/>
      <c r="E72" s="703"/>
      <c r="F72" s="703"/>
      <c r="G72" s="703"/>
      <c r="H72" s="703"/>
      <c r="I72" s="703"/>
      <c r="J72" s="703"/>
      <c r="K72" s="703"/>
      <c r="L72" s="703"/>
      <c r="M72" s="703"/>
    </row>
    <row r="73" spans="1:13" s="742" customFormat="1" ht="15" customHeight="1" x14ac:dyDescent="0.35">
      <c r="A73" s="703"/>
      <c r="B73" s="703"/>
      <c r="C73" s="703"/>
      <c r="D73" s="703"/>
      <c r="E73" s="703"/>
      <c r="F73" s="703"/>
      <c r="G73" s="703"/>
      <c r="H73" s="703"/>
      <c r="I73" s="703"/>
      <c r="J73" s="703"/>
      <c r="K73" s="703"/>
      <c r="L73" s="703"/>
      <c r="M73" s="703"/>
    </row>
    <row r="74" spans="1:13" s="742" customFormat="1" ht="15" customHeight="1" x14ac:dyDescent="0.35">
      <c r="A74" s="703"/>
      <c r="B74" s="703"/>
      <c r="C74" s="703"/>
      <c r="D74" s="703"/>
      <c r="E74" s="703"/>
      <c r="F74" s="703"/>
      <c r="G74" s="703"/>
      <c r="H74" s="703"/>
      <c r="I74" s="703"/>
      <c r="J74" s="703"/>
      <c r="K74" s="703"/>
      <c r="L74" s="703"/>
      <c r="M74" s="703"/>
    </row>
    <row r="75" spans="1:13" s="742" customFormat="1" ht="15" customHeight="1" x14ac:dyDescent="0.35">
      <c r="A75" s="703"/>
      <c r="B75" s="703"/>
      <c r="C75" s="703"/>
      <c r="D75" s="703"/>
      <c r="E75" s="703"/>
      <c r="F75" s="703"/>
      <c r="G75" s="703"/>
      <c r="H75" s="703"/>
      <c r="I75" s="703"/>
      <c r="J75" s="703"/>
      <c r="K75" s="703"/>
      <c r="L75" s="703"/>
      <c r="M75" s="703"/>
    </row>
    <row r="76" spans="1:13" s="742" customFormat="1" ht="15" customHeight="1" x14ac:dyDescent="0.35">
      <c r="A76" s="703"/>
      <c r="B76" s="703"/>
      <c r="C76" s="703"/>
      <c r="D76" s="703"/>
      <c r="E76" s="703"/>
      <c r="F76" s="703"/>
      <c r="G76" s="703"/>
      <c r="H76" s="703"/>
      <c r="I76" s="703"/>
      <c r="J76" s="703"/>
      <c r="K76" s="703"/>
      <c r="L76" s="703"/>
      <c r="M76" s="703"/>
    </row>
    <row r="77" spans="1:13" s="742" customFormat="1" ht="15" customHeight="1" x14ac:dyDescent="0.35">
      <c r="A77" s="703"/>
      <c r="B77" s="703"/>
      <c r="C77" s="703"/>
      <c r="D77" s="703"/>
      <c r="E77" s="703"/>
      <c r="F77" s="703"/>
      <c r="G77" s="703"/>
      <c r="H77" s="703"/>
      <c r="I77" s="703"/>
      <c r="J77" s="703"/>
      <c r="K77" s="703"/>
      <c r="L77" s="703"/>
      <c r="M77" s="703"/>
    </row>
    <row r="78" spans="1:13" ht="15.5" x14ac:dyDescent="0.35">
      <c r="A78" s="769"/>
      <c r="B78" s="769"/>
      <c r="C78" s="769"/>
      <c r="D78" s="769"/>
      <c r="E78" s="769"/>
      <c r="F78" s="769"/>
      <c r="G78" s="769"/>
      <c r="H78" s="770"/>
      <c r="I78" s="770"/>
      <c r="J78" s="770"/>
      <c r="K78" s="769"/>
      <c r="L78" s="770"/>
      <c r="M78" s="770"/>
    </row>
    <row r="79" spans="1:13" ht="15.5" x14ac:dyDescent="0.35">
      <c r="A79" s="769"/>
      <c r="B79" s="769"/>
      <c r="C79" s="769"/>
      <c r="D79" s="769"/>
      <c r="E79" s="769"/>
      <c r="F79" s="769"/>
      <c r="G79" s="769"/>
      <c r="H79" s="770"/>
      <c r="I79" s="770"/>
      <c r="J79" s="770"/>
      <c r="K79" s="769"/>
      <c r="L79" s="770"/>
      <c r="M79" s="770"/>
    </row>
    <row r="80" spans="1:13" ht="15.5" x14ac:dyDescent="0.35">
      <c r="A80" s="769"/>
      <c r="B80" s="769"/>
      <c r="C80" s="769"/>
      <c r="D80" s="769"/>
      <c r="E80" s="769"/>
      <c r="F80" s="769"/>
      <c r="G80" s="769"/>
      <c r="H80" s="770"/>
      <c r="I80" s="770"/>
      <c r="J80" s="770"/>
      <c r="K80" s="769"/>
      <c r="L80" s="770"/>
      <c r="M80" s="770"/>
    </row>
    <row r="81" spans="1:13" ht="15.5" x14ac:dyDescent="0.35">
      <c r="A81" s="769"/>
      <c r="B81" s="769"/>
      <c r="C81" s="769"/>
      <c r="D81" s="769"/>
      <c r="E81" s="769"/>
      <c r="F81" s="769"/>
      <c r="G81" s="769"/>
      <c r="H81" s="770"/>
      <c r="I81" s="770"/>
      <c r="J81" s="770"/>
      <c r="K81" s="769"/>
      <c r="L81" s="770"/>
      <c r="M81" s="770"/>
    </row>
    <row r="82" spans="1:13" ht="15.5" x14ac:dyDescent="0.35">
      <c r="A82" s="769"/>
      <c r="B82" s="769"/>
      <c r="C82" s="769"/>
      <c r="D82" s="769"/>
      <c r="E82" s="769"/>
      <c r="F82" s="769"/>
      <c r="G82" s="769"/>
      <c r="H82" s="770"/>
      <c r="I82" s="770"/>
      <c r="J82" s="770"/>
      <c r="K82" s="769"/>
      <c r="L82" s="770"/>
      <c r="M82" s="770"/>
    </row>
    <row r="83" spans="1:13" ht="15.5" x14ac:dyDescent="0.35">
      <c r="A83" s="769"/>
      <c r="B83" s="769"/>
      <c r="C83" s="769"/>
      <c r="D83" s="769"/>
      <c r="E83" s="769"/>
      <c r="F83" s="769"/>
      <c r="G83" s="769"/>
      <c r="H83" s="770"/>
      <c r="I83" s="770"/>
      <c r="J83" s="770"/>
      <c r="K83" s="769"/>
      <c r="L83" s="770"/>
      <c r="M83" s="770"/>
    </row>
    <row r="84" spans="1:13" ht="15.5" x14ac:dyDescent="0.35">
      <c r="A84" s="769"/>
      <c r="B84" s="769"/>
      <c r="C84" s="769"/>
      <c r="D84" s="769"/>
      <c r="E84" s="769"/>
      <c r="F84" s="769"/>
      <c r="G84" s="769"/>
      <c r="H84" s="770"/>
      <c r="I84" s="770"/>
      <c r="J84" s="770"/>
      <c r="K84" s="769"/>
      <c r="L84" s="770"/>
      <c r="M84" s="770"/>
    </row>
    <row r="85" spans="1:13" ht="15.5" x14ac:dyDescent="0.35">
      <c r="A85" s="769"/>
      <c r="B85" s="769"/>
      <c r="C85" s="769"/>
      <c r="D85" s="769"/>
      <c r="E85" s="769"/>
      <c r="F85" s="769"/>
      <c r="G85" s="769"/>
      <c r="H85" s="770"/>
      <c r="I85" s="770"/>
      <c r="J85" s="770"/>
      <c r="K85" s="769"/>
      <c r="L85" s="770"/>
      <c r="M85" s="770"/>
    </row>
    <row r="86" spans="1:13" ht="15.5" x14ac:dyDescent="0.35">
      <c r="A86" s="769"/>
      <c r="B86" s="769"/>
      <c r="C86" s="769"/>
      <c r="D86" s="769"/>
      <c r="E86" s="769"/>
      <c r="F86" s="769"/>
      <c r="G86" s="769"/>
      <c r="H86" s="770"/>
      <c r="I86" s="770"/>
      <c r="J86" s="770"/>
      <c r="K86" s="769"/>
      <c r="L86" s="770"/>
      <c r="M86" s="770"/>
    </row>
    <row r="87" spans="1:13" ht="15.5" x14ac:dyDescent="0.35">
      <c r="A87" s="769"/>
      <c r="B87" s="769"/>
      <c r="C87" s="769"/>
      <c r="D87" s="769"/>
      <c r="E87" s="769"/>
      <c r="F87" s="769"/>
      <c r="G87" s="769"/>
      <c r="H87" s="770"/>
      <c r="I87" s="770"/>
      <c r="J87" s="770"/>
      <c r="K87" s="769"/>
      <c r="L87" s="770"/>
      <c r="M87" s="770"/>
    </row>
    <row r="88" spans="1:13" ht="15.5" x14ac:dyDescent="0.35">
      <c r="A88" s="769"/>
      <c r="B88" s="769"/>
      <c r="C88" s="769"/>
      <c r="D88" s="769"/>
      <c r="E88" s="769"/>
      <c r="F88" s="769"/>
      <c r="G88" s="769"/>
      <c r="H88" s="770"/>
      <c r="I88" s="770"/>
      <c r="J88" s="770"/>
      <c r="K88" s="769"/>
      <c r="L88" s="770"/>
      <c r="M88" s="770"/>
    </row>
    <row r="89" spans="1:13" ht="15.5" x14ac:dyDescent="0.35">
      <c r="A89" s="769"/>
      <c r="B89" s="769"/>
      <c r="C89" s="769"/>
      <c r="D89" s="769"/>
      <c r="E89" s="769"/>
      <c r="F89" s="769"/>
      <c r="G89" s="769"/>
      <c r="H89" s="770"/>
      <c r="I89" s="770"/>
      <c r="J89" s="770"/>
      <c r="K89" s="769"/>
      <c r="L89" s="770"/>
      <c r="M89" s="770"/>
    </row>
    <row r="90" spans="1:13" ht="15.5" x14ac:dyDescent="0.35">
      <c r="A90" s="769"/>
      <c r="B90" s="769"/>
      <c r="C90" s="769"/>
      <c r="D90" s="769"/>
      <c r="E90" s="769"/>
      <c r="F90" s="769"/>
      <c r="G90" s="769"/>
      <c r="H90" s="770"/>
      <c r="I90" s="770"/>
      <c r="J90" s="770"/>
      <c r="K90" s="769"/>
      <c r="L90" s="770"/>
      <c r="M90" s="770"/>
    </row>
    <row r="91" spans="1:13" ht="15.5" x14ac:dyDescent="0.35">
      <c r="A91" s="769"/>
      <c r="B91" s="769"/>
      <c r="C91" s="769"/>
      <c r="D91" s="769"/>
      <c r="E91" s="769"/>
      <c r="F91" s="769"/>
      <c r="G91" s="769"/>
      <c r="H91" s="770"/>
      <c r="I91" s="770"/>
      <c r="J91" s="770"/>
      <c r="K91" s="769"/>
      <c r="L91" s="770"/>
      <c r="M91" s="770"/>
    </row>
    <row r="92" spans="1:13" ht="15.5" x14ac:dyDescent="0.35">
      <c r="A92" s="769"/>
      <c r="B92" s="769"/>
      <c r="C92" s="769"/>
      <c r="D92" s="769"/>
      <c r="E92" s="769"/>
      <c r="F92" s="769"/>
      <c r="G92" s="769"/>
      <c r="H92" s="770"/>
      <c r="I92" s="770"/>
      <c r="J92" s="770"/>
      <c r="K92" s="769"/>
      <c r="L92" s="770"/>
      <c r="M92" s="770"/>
    </row>
    <row r="93" spans="1:13" ht="15.5" x14ac:dyDescent="0.35">
      <c r="A93" s="769"/>
      <c r="B93" s="769"/>
      <c r="C93" s="769"/>
      <c r="D93" s="769"/>
      <c r="E93" s="769"/>
      <c r="F93" s="769"/>
      <c r="G93" s="769"/>
      <c r="H93" s="770"/>
      <c r="I93" s="770"/>
      <c r="J93" s="770"/>
      <c r="K93" s="769"/>
      <c r="L93" s="770"/>
      <c r="M93" s="770"/>
    </row>
    <row r="94" spans="1:13" ht="15.5" x14ac:dyDescent="0.35">
      <c r="A94" s="769"/>
      <c r="B94" s="769"/>
      <c r="C94" s="769"/>
      <c r="D94" s="769"/>
      <c r="E94" s="769"/>
      <c r="F94" s="769"/>
      <c r="G94" s="769"/>
      <c r="H94" s="770"/>
      <c r="I94" s="770"/>
      <c r="J94" s="770"/>
      <c r="K94" s="769"/>
      <c r="L94" s="770"/>
      <c r="M94" s="770"/>
    </row>
    <row r="95" spans="1:13" ht="15.5" x14ac:dyDescent="0.35">
      <c r="A95" s="769"/>
      <c r="B95" s="769"/>
      <c r="C95" s="769"/>
      <c r="D95" s="769"/>
      <c r="E95" s="769"/>
      <c r="F95" s="769"/>
      <c r="G95" s="769"/>
      <c r="H95" s="770"/>
      <c r="I95" s="770"/>
      <c r="J95" s="770"/>
      <c r="K95" s="769"/>
      <c r="L95" s="770"/>
      <c r="M95" s="770"/>
    </row>
    <row r="96" spans="1:13" ht="15.5" x14ac:dyDescent="0.35">
      <c r="A96" s="769"/>
      <c r="B96" s="769"/>
      <c r="C96" s="769"/>
      <c r="D96" s="769"/>
      <c r="E96" s="769"/>
      <c r="F96" s="769"/>
      <c r="G96" s="769"/>
      <c r="H96" s="770"/>
      <c r="I96" s="770"/>
      <c r="J96" s="770"/>
      <c r="K96" s="769"/>
      <c r="L96" s="770"/>
      <c r="M96" s="770"/>
    </row>
    <row r="97" spans="1:13" ht="15.5" x14ac:dyDescent="0.35">
      <c r="A97" s="769"/>
      <c r="B97" s="769"/>
      <c r="C97" s="769"/>
      <c r="D97" s="769"/>
      <c r="E97" s="769"/>
      <c r="F97" s="769"/>
      <c r="G97" s="769"/>
      <c r="H97" s="770"/>
      <c r="I97" s="770"/>
      <c r="J97" s="770"/>
      <c r="K97" s="769"/>
      <c r="L97" s="770"/>
      <c r="M97" s="770"/>
    </row>
    <row r="98" spans="1:13" ht="15.5" x14ac:dyDescent="0.35">
      <c r="A98" s="769"/>
      <c r="B98" s="769"/>
      <c r="C98" s="769"/>
      <c r="D98" s="769"/>
      <c r="E98" s="769"/>
      <c r="F98" s="769"/>
      <c r="G98" s="769"/>
      <c r="H98" s="770"/>
      <c r="I98" s="770"/>
      <c r="J98" s="770"/>
      <c r="K98" s="769"/>
      <c r="L98" s="770"/>
      <c r="M98" s="770"/>
    </row>
    <row r="99" spans="1:13" ht="15.5" x14ac:dyDescent="0.35">
      <c r="A99" s="769"/>
      <c r="B99" s="769"/>
      <c r="C99" s="769"/>
      <c r="D99" s="769"/>
      <c r="E99" s="769"/>
      <c r="F99" s="769"/>
      <c r="G99" s="769"/>
      <c r="H99" s="770"/>
      <c r="I99" s="770"/>
      <c r="J99" s="770"/>
      <c r="K99" s="769"/>
      <c r="L99" s="770"/>
      <c r="M99" s="770"/>
    </row>
    <row r="100" spans="1:13" ht="15.5" x14ac:dyDescent="0.35">
      <c r="A100" s="769"/>
      <c r="B100" s="769"/>
      <c r="C100" s="769"/>
      <c r="D100" s="769"/>
      <c r="E100" s="769"/>
      <c r="F100" s="769"/>
      <c r="G100" s="769"/>
      <c r="H100" s="770"/>
      <c r="I100" s="770"/>
      <c r="J100" s="770"/>
      <c r="K100" s="769"/>
      <c r="L100" s="770"/>
      <c r="M100" s="770"/>
    </row>
    <row r="101" spans="1:13" ht="15.5" x14ac:dyDescent="0.35">
      <c r="A101" s="769"/>
      <c r="B101" s="769"/>
      <c r="C101" s="769"/>
      <c r="D101" s="769"/>
      <c r="E101" s="769"/>
      <c r="F101" s="769"/>
      <c r="G101" s="769"/>
      <c r="H101" s="770"/>
      <c r="I101" s="770"/>
      <c r="J101" s="770"/>
      <c r="K101" s="769"/>
      <c r="L101" s="770"/>
      <c r="M101" s="770"/>
    </row>
    <row r="102" spans="1:13" ht="15.5" x14ac:dyDescent="0.35">
      <c r="A102" s="769"/>
      <c r="B102" s="769"/>
      <c r="C102" s="769"/>
      <c r="D102" s="769"/>
      <c r="E102" s="769"/>
      <c r="F102" s="769"/>
      <c r="G102" s="769"/>
      <c r="H102" s="770"/>
      <c r="I102" s="770"/>
      <c r="J102" s="770"/>
      <c r="K102" s="769"/>
      <c r="L102" s="770"/>
      <c r="M102" s="770"/>
    </row>
    <row r="103" spans="1:13" ht="15.5" x14ac:dyDescent="0.35">
      <c r="A103" s="769"/>
      <c r="B103" s="769"/>
      <c r="C103" s="769"/>
      <c r="D103" s="769"/>
      <c r="E103" s="769"/>
      <c r="F103" s="769"/>
      <c r="G103" s="769"/>
      <c r="H103" s="770"/>
      <c r="I103" s="770"/>
      <c r="J103" s="770"/>
      <c r="K103" s="769"/>
      <c r="L103" s="770"/>
      <c r="M103" s="770"/>
    </row>
    <row r="104" spans="1:13" ht="15.5" x14ac:dyDescent="0.35">
      <c r="A104" s="769"/>
      <c r="B104" s="769"/>
      <c r="C104" s="769"/>
      <c r="D104" s="769"/>
      <c r="E104" s="769"/>
      <c r="F104" s="769"/>
      <c r="G104" s="769"/>
      <c r="H104" s="770"/>
      <c r="I104" s="770"/>
      <c r="J104" s="770"/>
      <c r="K104" s="769"/>
      <c r="L104" s="770"/>
      <c r="M104" s="770"/>
    </row>
    <row r="524" spans="1:13" ht="15" thickBot="1" x14ac:dyDescent="0.4"/>
    <row r="525" spans="1:13" ht="14.25" customHeight="1" x14ac:dyDescent="0.35">
      <c r="A525" s="1899" t="s">
        <v>907</v>
      </c>
      <c r="B525" s="1900"/>
      <c r="C525" s="1900"/>
      <c r="D525" s="1900"/>
      <c r="E525" s="1900"/>
      <c r="F525" s="1900"/>
      <c r="G525" s="1900"/>
      <c r="H525" s="1900"/>
      <c r="I525" s="1900"/>
      <c r="J525" s="1900"/>
      <c r="K525" s="1901"/>
      <c r="L525" s="1812"/>
      <c r="M525" s="1813"/>
    </row>
    <row r="526" spans="1:13" ht="14.25" customHeight="1" x14ac:dyDescent="0.35">
      <c r="A526" s="1902"/>
      <c r="B526" s="1903"/>
      <c r="C526" s="1903"/>
      <c r="D526" s="1903"/>
      <c r="E526" s="1903"/>
      <c r="F526" s="1903"/>
      <c r="G526" s="1903"/>
      <c r="H526" s="1903"/>
      <c r="I526" s="1903"/>
      <c r="J526" s="1903"/>
      <c r="K526" s="1904"/>
      <c r="L526" s="1814"/>
      <c r="M526" s="1815"/>
    </row>
    <row r="527" spans="1:13" ht="14.25" customHeight="1" x14ac:dyDescent="0.35">
      <c r="A527" s="1902" t="s">
        <v>712</v>
      </c>
      <c r="B527" s="1903"/>
      <c r="C527" s="1903"/>
      <c r="D527" s="1903"/>
      <c r="E527" s="1903"/>
      <c r="F527" s="1903"/>
      <c r="G527" s="1903"/>
      <c r="H527" s="1903"/>
      <c r="I527" s="1903"/>
      <c r="J527" s="1903"/>
      <c r="K527" s="1904"/>
      <c r="L527" s="1814"/>
      <c r="M527" s="1815"/>
    </row>
    <row r="528" spans="1:13" ht="14.25" customHeight="1" x14ac:dyDescent="0.35">
      <c r="A528" s="1905"/>
      <c r="B528" s="1906"/>
      <c r="C528" s="1906"/>
      <c r="D528" s="1906"/>
      <c r="E528" s="1906"/>
      <c r="F528" s="1906"/>
      <c r="G528" s="1906"/>
      <c r="H528" s="1906"/>
      <c r="I528" s="1906"/>
      <c r="J528" s="1906"/>
      <c r="K528" s="1907"/>
      <c r="L528" s="1814"/>
      <c r="M528" s="1815"/>
    </row>
    <row r="529" spans="1:13" x14ac:dyDescent="0.35">
      <c r="A529" s="1908" t="s">
        <v>5</v>
      </c>
      <c r="B529" s="1909"/>
      <c r="C529" s="1909"/>
      <c r="D529" s="1909"/>
      <c r="E529" s="1909"/>
      <c r="F529" s="1909"/>
      <c r="G529" s="1909"/>
      <c r="H529" s="1909"/>
      <c r="I529" s="1909"/>
      <c r="J529" s="1909"/>
      <c r="K529" s="1910"/>
      <c r="L529" s="1814"/>
      <c r="M529" s="1815"/>
    </row>
    <row r="530" spans="1:13" x14ac:dyDescent="0.35">
      <c r="A530" s="1911" t="s">
        <v>908</v>
      </c>
      <c r="B530" s="1912"/>
      <c r="C530" s="1912"/>
      <c r="D530" s="1912"/>
      <c r="E530" s="1912"/>
      <c r="F530" s="1912"/>
      <c r="G530" s="1912"/>
      <c r="H530" s="1912"/>
      <c r="I530" s="1912"/>
      <c r="J530" s="1912"/>
      <c r="K530" s="1913"/>
      <c r="L530" s="1816"/>
      <c r="M530" s="1817"/>
    </row>
    <row r="531" spans="1:13" x14ac:dyDescent="0.35">
      <c r="A531" s="1922" t="s">
        <v>714</v>
      </c>
      <c r="B531" s="1923"/>
      <c r="C531" s="1923"/>
      <c r="D531" s="1923"/>
      <c r="E531" s="1923"/>
      <c r="F531" s="1923"/>
      <c r="G531" s="1923"/>
      <c r="H531" s="772" t="s">
        <v>909</v>
      </c>
      <c r="I531" s="772"/>
      <c r="J531" s="772"/>
      <c r="K531" s="773"/>
      <c r="L531" s="772"/>
      <c r="M531" s="774"/>
    </row>
    <row r="532" spans="1:13" x14ac:dyDescent="0.35">
      <c r="A532" s="1922" t="s">
        <v>460</v>
      </c>
      <c r="B532" s="1923"/>
      <c r="C532" s="1923"/>
      <c r="D532" s="1923"/>
      <c r="E532" s="1923"/>
      <c r="F532" s="1923"/>
      <c r="G532" s="1923"/>
      <c r="H532" s="772" t="s">
        <v>910</v>
      </c>
      <c r="I532" s="772"/>
      <c r="J532" s="772"/>
      <c r="K532" s="773"/>
      <c r="L532" s="772"/>
      <c r="M532" s="774"/>
    </row>
    <row r="533" spans="1:13" x14ac:dyDescent="0.35">
      <c r="A533" s="1922" t="s">
        <v>717</v>
      </c>
      <c r="B533" s="1923"/>
      <c r="C533" s="1923"/>
      <c r="D533" s="1923"/>
      <c r="E533" s="1923"/>
      <c r="F533" s="1923"/>
      <c r="G533" s="1923"/>
      <c r="H533" s="772" t="s">
        <v>911</v>
      </c>
      <c r="I533" s="772"/>
      <c r="J533" s="772"/>
      <c r="K533" s="773"/>
      <c r="L533" s="772"/>
      <c r="M533" s="774"/>
    </row>
    <row r="534" spans="1:13" ht="17.25" customHeight="1" x14ac:dyDescent="0.35">
      <c r="A534" s="1922" t="s">
        <v>466</v>
      </c>
      <c r="B534" s="1923"/>
      <c r="C534" s="1923"/>
      <c r="D534" s="1923"/>
      <c r="E534" s="1923"/>
      <c r="F534" s="1923"/>
      <c r="G534" s="1923"/>
      <c r="H534" s="1929" t="s">
        <v>912</v>
      </c>
      <c r="I534" s="1930"/>
      <c r="J534" s="1930"/>
      <c r="K534" s="773"/>
      <c r="L534" s="772"/>
      <c r="M534" s="774"/>
    </row>
    <row r="535" spans="1:13" x14ac:dyDescent="0.35">
      <c r="A535" s="775"/>
      <c r="B535" s="776"/>
      <c r="C535" s="776"/>
      <c r="D535" s="776"/>
      <c r="E535" s="776"/>
      <c r="F535" s="776"/>
      <c r="G535" s="776"/>
      <c r="H535" s="772"/>
      <c r="I535" s="772"/>
      <c r="J535" s="772"/>
      <c r="K535" s="773"/>
      <c r="L535" s="772"/>
      <c r="M535" s="774"/>
    </row>
    <row r="536" spans="1:13" x14ac:dyDescent="0.35">
      <c r="A536" s="1922" t="s">
        <v>913</v>
      </c>
      <c r="B536" s="1923"/>
      <c r="C536" s="1923"/>
      <c r="D536" s="1923"/>
      <c r="E536" s="1923"/>
      <c r="F536" s="1923"/>
      <c r="G536" s="1923"/>
      <c r="H536" s="772" t="s">
        <v>914</v>
      </c>
      <c r="I536" s="772"/>
      <c r="J536" s="772"/>
      <c r="K536" s="773"/>
      <c r="L536" s="772"/>
      <c r="M536" s="774"/>
    </row>
    <row r="537" spans="1:13" x14ac:dyDescent="0.35">
      <c r="A537" s="1922" t="s">
        <v>866</v>
      </c>
      <c r="B537" s="1923"/>
      <c r="C537" s="1923"/>
      <c r="D537" s="1923"/>
      <c r="E537" s="1923"/>
      <c r="F537" s="1923"/>
      <c r="G537" s="1923"/>
      <c r="H537" s="772" t="s">
        <v>867</v>
      </c>
      <c r="I537" s="772"/>
      <c r="J537" s="772"/>
      <c r="K537" s="773"/>
      <c r="L537" s="772"/>
      <c r="M537" s="774"/>
    </row>
    <row r="538" spans="1:13" x14ac:dyDescent="0.35">
      <c r="A538" s="1922" t="s">
        <v>868</v>
      </c>
      <c r="B538" s="1923"/>
      <c r="C538" s="1923"/>
      <c r="D538" s="1923"/>
      <c r="E538" s="1923"/>
      <c r="F538" s="1923"/>
      <c r="G538" s="1923"/>
      <c r="H538" s="777">
        <f>+L543</f>
        <v>216908000</v>
      </c>
      <c r="I538" s="777"/>
      <c r="J538" s="772"/>
      <c r="K538" s="773"/>
      <c r="L538" s="772"/>
      <c r="M538" s="774"/>
    </row>
    <row r="539" spans="1:13" x14ac:dyDescent="0.35">
      <c r="A539" s="1922" t="s">
        <v>869</v>
      </c>
      <c r="B539" s="1923"/>
      <c r="C539" s="1923"/>
      <c r="D539" s="1923"/>
      <c r="E539" s="1923"/>
      <c r="F539" s="1923"/>
      <c r="G539" s="1923"/>
      <c r="H539" s="772" t="s">
        <v>867</v>
      </c>
      <c r="I539" s="772"/>
      <c r="J539" s="772"/>
      <c r="K539" s="773"/>
      <c r="L539" s="772"/>
      <c r="M539" s="774"/>
    </row>
    <row r="540" spans="1:13" x14ac:dyDescent="0.35">
      <c r="A540" s="1924" t="s">
        <v>727</v>
      </c>
      <c r="B540" s="1925"/>
      <c r="C540" s="1925"/>
      <c r="D540" s="1925"/>
      <c r="E540" s="1925"/>
      <c r="F540" s="1925"/>
      <c r="G540" s="1925"/>
      <c r="H540" s="1925"/>
      <c r="I540" s="1925"/>
      <c r="J540" s="1925"/>
      <c r="K540" s="1925"/>
      <c r="L540" s="1925"/>
      <c r="M540" s="1926"/>
    </row>
    <row r="541" spans="1:13" x14ac:dyDescent="0.35">
      <c r="A541" s="1924" t="s">
        <v>721</v>
      </c>
      <c r="B541" s="1925"/>
      <c r="C541" s="1925"/>
      <c r="D541" s="1925"/>
      <c r="E541" s="1925"/>
      <c r="F541" s="1925"/>
      <c r="G541" s="1925"/>
      <c r="H541" s="1927" t="s">
        <v>728</v>
      </c>
      <c r="I541" s="1925"/>
      <c r="J541" s="1925"/>
      <c r="K541" s="1928"/>
      <c r="L541" s="1927" t="s">
        <v>729</v>
      </c>
      <c r="M541" s="1926"/>
    </row>
    <row r="542" spans="1:13" x14ac:dyDescent="0.35">
      <c r="A542" s="1922" t="s">
        <v>720</v>
      </c>
      <c r="B542" s="1923"/>
      <c r="C542" s="1923"/>
      <c r="D542" s="1923"/>
      <c r="E542" s="1923"/>
      <c r="F542" s="1923"/>
      <c r="G542" s="1923"/>
      <c r="H542" s="1934" t="s">
        <v>915</v>
      </c>
      <c r="I542" s="1923"/>
      <c r="J542" s="1923"/>
      <c r="K542" s="1936"/>
      <c r="L542" s="1937"/>
      <c r="M542" s="1938"/>
    </row>
    <row r="543" spans="1:13" x14ac:dyDescent="0.35">
      <c r="A543" s="1922" t="s">
        <v>730</v>
      </c>
      <c r="B543" s="1923"/>
      <c r="C543" s="1923"/>
      <c r="D543" s="1923"/>
      <c r="E543" s="1923"/>
      <c r="F543" s="1923"/>
      <c r="G543" s="1923"/>
      <c r="H543" s="1934" t="s">
        <v>916</v>
      </c>
      <c r="I543" s="1923"/>
      <c r="J543" s="1923"/>
      <c r="K543" s="1936"/>
      <c r="L543" s="1939">
        <f>+M555</f>
        <v>216908000</v>
      </c>
      <c r="M543" s="1940"/>
    </row>
    <row r="544" spans="1:13" x14ac:dyDescent="0.35">
      <c r="A544" s="1922" t="s">
        <v>732</v>
      </c>
      <c r="B544" s="1923"/>
      <c r="C544" s="1923"/>
      <c r="D544" s="1923"/>
      <c r="E544" s="1923"/>
      <c r="F544" s="1923"/>
      <c r="G544" s="1923"/>
      <c r="H544" s="1931" t="s">
        <v>917</v>
      </c>
      <c r="I544" s="1932"/>
      <c r="J544" s="1932"/>
      <c r="K544" s="1933"/>
      <c r="L544" s="1934" t="s">
        <v>918</v>
      </c>
      <c r="M544" s="1935"/>
    </row>
    <row r="545" spans="1:17" x14ac:dyDescent="0.35">
      <c r="A545" s="775"/>
      <c r="B545" s="776"/>
      <c r="C545" s="776"/>
      <c r="D545" s="776"/>
      <c r="E545" s="776"/>
      <c r="F545" s="776"/>
      <c r="G545" s="776"/>
      <c r="H545" s="1931" t="s">
        <v>919</v>
      </c>
      <c r="I545" s="1932"/>
      <c r="J545" s="1932"/>
      <c r="K545" s="1933"/>
      <c r="L545" s="1934" t="s">
        <v>920</v>
      </c>
      <c r="M545" s="1935"/>
    </row>
    <row r="546" spans="1:17" x14ac:dyDescent="0.35">
      <c r="A546" s="1922" t="s">
        <v>735</v>
      </c>
      <c r="B546" s="1923"/>
      <c r="C546" s="1923"/>
      <c r="D546" s="1923"/>
      <c r="E546" s="1923"/>
      <c r="F546" s="1923"/>
      <c r="G546" s="1923"/>
      <c r="H546" s="1934" t="s">
        <v>921</v>
      </c>
      <c r="I546" s="1923"/>
      <c r="J546" s="1923"/>
      <c r="K546" s="1936"/>
      <c r="L546" s="1937"/>
      <c r="M546" s="1938"/>
    </row>
    <row r="547" spans="1:17" x14ac:dyDescent="0.35">
      <c r="A547" s="775"/>
      <c r="B547" s="776"/>
      <c r="C547" s="776"/>
      <c r="D547" s="776"/>
      <c r="E547" s="776"/>
      <c r="F547" s="776"/>
      <c r="G547" s="776"/>
      <c r="H547" s="1934" t="s">
        <v>922</v>
      </c>
      <c r="I547" s="1923"/>
      <c r="J547" s="1923"/>
      <c r="K547" s="1936"/>
      <c r="L547" s="778"/>
      <c r="M547" s="779"/>
    </row>
    <row r="548" spans="1:17" x14ac:dyDescent="0.35">
      <c r="A548" s="775"/>
      <c r="B548" s="776"/>
      <c r="C548" s="776"/>
      <c r="D548" s="776"/>
      <c r="E548" s="776"/>
      <c r="F548" s="776"/>
      <c r="G548" s="776"/>
      <c r="H548" s="780"/>
      <c r="I548" s="772"/>
      <c r="J548" s="772"/>
      <c r="K548" s="781"/>
      <c r="L548" s="772"/>
      <c r="M548" s="774"/>
    </row>
    <row r="549" spans="1:17" ht="14.25" customHeight="1" x14ac:dyDescent="0.35">
      <c r="A549" s="1948" t="s">
        <v>737</v>
      </c>
      <c r="B549" s="1949"/>
      <c r="C549" s="1949"/>
      <c r="D549" s="1949"/>
      <c r="E549" s="1949"/>
      <c r="F549" s="1949"/>
      <c r="G549" s="1949"/>
      <c r="H549" s="1950" t="s">
        <v>923</v>
      </c>
      <c r="I549" s="1949"/>
      <c r="J549" s="1949"/>
      <c r="K549" s="1951"/>
      <c r="L549" s="1952"/>
      <c r="M549" s="1953"/>
    </row>
    <row r="550" spans="1:17" ht="14.25" customHeight="1" x14ac:dyDescent="0.35">
      <c r="A550" s="1954" t="s">
        <v>924</v>
      </c>
      <c r="B550" s="1955"/>
      <c r="C550" s="1955"/>
      <c r="D550" s="1955"/>
      <c r="E550" s="1955"/>
      <c r="F550" s="1955"/>
      <c r="G550" s="1955"/>
      <c r="H550" s="1955"/>
      <c r="I550" s="1955"/>
      <c r="J550" s="1955"/>
      <c r="K550" s="1955"/>
      <c r="L550" s="1955"/>
      <c r="M550" s="1956"/>
    </row>
    <row r="551" spans="1:17" ht="14.25" customHeight="1" x14ac:dyDescent="0.35">
      <c r="A551" s="1957" t="s">
        <v>925</v>
      </c>
      <c r="B551" s="1958"/>
      <c r="C551" s="1958"/>
      <c r="D551" s="1958"/>
      <c r="E551" s="1958"/>
      <c r="F551" s="1958"/>
      <c r="G551" s="1958"/>
      <c r="H551" s="1958"/>
      <c r="I551" s="1958"/>
      <c r="J551" s="1958"/>
      <c r="K551" s="1958"/>
      <c r="L551" s="1958"/>
      <c r="M551" s="1959"/>
    </row>
    <row r="552" spans="1:17" x14ac:dyDescent="0.35">
      <c r="A552" s="1941" t="s">
        <v>746</v>
      </c>
      <c r="B552" s="1942"/>
      <c r="C552" s="1942"/>
      <c r="D552" s="1942"/>
      <c r="E552" s="1942"/>
      <c r="F552" s="1942"/>
      <c r="G552" s="1942"/>
      <c r="H552" s="1943" t="s">
        <v>879</v>
      </c>
      <c r="I552" s="782"/>
      <c r="J552" s="1945" t="s">
        <v>748</v>
      </c>
      <c r="K552" s="1909"/>
      <c r="L552" s="1910"/>
      <c r="M552" s="783" t="s">
        <v>749</v>
      </c>
    </row>
    <row r="553" spans="1:17" x14ac:dyDescent="0.35">
      <c r="A553" s="1905"/>
      <c r="B553" s="1906"/>
      <c r="C553" s="1906"/>
      <c r="D553" s="1906"/>
      <c r="E553" s="1906"/>
      <c r="F553" s="1906"/>
      <c r="G553" s="1906"/>
      <c r="H553" s="1944"/>
      <c r="I553" s="784"/>
      <c r="J553" s="785" t="s">
        <v>880</v>
      </c>
      <c r="K553" s="785" t="s">
        <v>60</v>
      </c>
      <c r="L553" s="785" t="s">
        <v>752</v>
      </c>
      <c r="M553" s="783" t="s">
        <v>881</v>
      </c>
    </row>
    <row r="554" spans="1:17" x14ac:dyDescent="0.35">
      <c r="A554" s="1924">
        <v>1</v>
      </c>
      <c r="B554" s="1925"/>
      <c r="C554" s="1925"/>
      <c r="D554" s="1925"/>
      <c r="E554" s="1925"/>
      <c r="F554" s="1925"/>
      <c r="G554" s="1925"/>
      <c r="H554" s="786">
        <v>2</v>
      </c>
      <c r="I554" s="786"/>
      <c r="J554" s="786">
        <v>3</v>
      </c>
      <c r="K554" s="786">
        <v>4</v>
      </c>
      <c r="L554" s="786">
        <v>5</v>
      </c>
      <c r="M554" s="787" t="s">
        <v>882</v>
      </c>
    </row>
    <row r="555" spans="1:17" x14ac:dyDescent="0.35">
      <c r="A555" s="788">
        <v>5</v>
      </c>
      <c r="B555" s="789">
        <v>2</v>
      </c>
      <c r="C555" s="789"/>
      <c r="D555" s="789"/>
      <c r="E555" s="789"/>
      <c r="F555" s="789"/>
      <c r="G555" s="789"/>
      <c r="H555" s="790" t="s">
        <v>926</v>
      </c>
      <c r="I555" s="790"/>
      <c r="J555" s="790"/>
      <c r="K555" s="786"/>
      <c r="L555" s="790"/>
      <c r="M555" s="791">
        <f>+M557+M571</f>
        <v>216908000</v>
      </c>
    </row>
    <row r="556" spans="1:17" x14ac:dyDescent="0.35">
      <c r="A556" s="792"/>
      <c r="B556" s="657"/>
      <c r="C556" s="657"/>
      <c r="D556" s="657"/>
      <c r="E556" s="657"/>
      <c r="F556" s="657"/>
      <c r="G556" s="657"/>
      <c r="H556" s="793"/>
      <c r="I556" s="793"/>
      <c r="J556" s="793"/>
      <c r="K556" s="794"/>
      <c r="L556" s="793"/>
      <c r="M556" s="795"/>
    </row>
    <row r="557" spans="1:17" x14ac:dyDescent="0.35">
      <c r="A557" s="796">
        <v>5</v>
      </c>
      <c r="B557" s="797">
        <v>2</v>
      </c>
      <c r="C557" s="797">
        <v>1</v>
      </c>
      <c r="D557" s="798"/>
      <c r="E557" s="798"/>
      <c r="F557" s="798"/>
      <c r="G557" s="798"/>
      <c r="H557" s="799" t="s">
        <v>927</v>
      </c>
      <c r="I557" s="799"/>
      <c r="J557" s="799"/>
      <c r="K557" s="785"/>
      <c r="L557" s="799"/>
      <c r="M557" s="800">
        <f>M558</f>
        <v>211500000</v>
      </c>
    </row>
    <row r="558" spans="1:17" x14ac:dyDescent="0.35">
      <c r="A558" s="796">
        <v>5</v>
      </c>
      <c r="B558" s="797">
        <v>2</v>
      </c>
      <c r="C558" s="797">
        <v>1</v>
      </c>
      <c r="D558" s="798" t="s">
        <v>65</v>
      </c>
      <c r="E558" s="798"/>
      <c r="F558" s="798"/>
      <c r="G558" s="798"/>
      <c r="H558" s="799" t="s">
        <v>928</v>
      </c>
      <c r="I558" s="799"/>
      <c r="J558" s="793"/>
      <c r="K558" s="794"/>
      <c r="L558" s="793"/>
      <c r="M558" s="800">
        <f>M560+M564</f>
        <v>211500000</v>
      </c>
    </row>
    <row r="559" spans="1:17" x14ac:dyDescent="0.35">
      <c r="A559" s="792"/>
      <c r="B559" s="657"/>
      <c r="C559" s="657"/>
      <c r="D559" s="657"/>
      <c r="E559" s="657"/>
      <c r="F559" s="657"/>
      <c r="G559" s="657"/>
      <c r="H559" s="801"/>
      <c r="I559" s="801"/>
      <c r="J559" s="802"/>
      <c r="K559" s="803"/>
      <c r="L559" s="804"/>
      <c r="M559" s="805"/>
    </row>
    <row r="560" spans="1:17" s="807" customFormat="1" x14ac:dyDescent="0.35">
      <c r="A560" s="806">
        <v>5</v>
      </c>
      <c r="B560" s="807">
        <v>2</v>
      </c>
      <c r="C560" s="807">
        <v>1</v>
      </c>
      <c r="D560" s="808" t="s">
        <v>65</v>
      </c>
      <c r="E560" s="808"/>
      <c r="F560" s="808"/>
      <c r="G560" s="808"/>
      <c r="H560" s="809" t="s">
        <v>929</v>
      </c>
      <c r="I560" s="809"/>
      <c r="J560" s="810"/>
      <c r="K560" s="811"/>
      <c r="L560" s="812" t="s">
        <v>2</v>
      </c>
      <c r="M560" s="813">
        <f>+M561+M562+M564</f>
        <v>107100000</v>
      </c>
      <c r="Q560" s="814">
        <f>M561+M562+M564</f>
        <v>107100000</v>
      </c>
    </row>
    <row r="561" spans="1:17" x14ac:dyDescent="0.35">
      <c r="A561" s="792"/>
      <c r="B561" s="657"/>
      <c r="C561" s="657"/>
      <c r="D561" s="657"/>
      <c r="E561" s="657"/>
      <c r="F561" s="657"/>
      <c r="G561" s="657"/>
      <c r="H561" s="801" t="s">
        <v>930</v>
      </c>
      <c r="I561" s="801"/>
      <c r="J561" s="802">
        <v>4</v>
      </c>
      <c r="K561" s="803" t="s">
        <v>931</v>
      </c>
      <c r="L561" s="801">
        <v>250000</v>
      </c>
      <c r="M561" s="805">
        <v>1500000</v>
      </c>
    </row>
    <row r="562" spans="1:17" x14ac:dyDescent="0.35">
      <c r="A562" s="792"/>
      <c r="B562" s="657"/>
      <c r="C562" s="657"/>
      <c r="D562" s="657"/>
      <c r="E562" s="657"/>
      <c r="F562" s="657"/>
      <c r="G562" s="657"/>
      <c r="H562" s="801" t="s">
        <v>932</v>
      </c>
      <c r="I562" s="801"/>
      <c r="J562" s="802">
        <v>6</v>
      </c>
      <c r="K562" s="803" t="s">
        <v>931</v>
      </c>
      <c r="L562" s="804">
        <v>200000</v>
      </c>
      <c r="M562" s="805">
        <v>1200000</v>
      </c>
    </row>
    <row r="563" spans="1:17" ht="8.25" customHeight="1" x14ac:dyDescent="0.35">
      <c r="A563" s="792"/>
      <c r="B563" s="657"/>
      <c r="C563" s="657"/>
      <c r="D563" s="657"/>
      <c r="E563" s="657"/>
      <c r="F563" s="657"/>
      <c r="G563" s="657"/>
      <c r="H563" s="801"/>
      <c r="I563" s="801"/>
      <c r="J563" s="802"/>
      <c r="K563" s="803"/>
      <c r="L563" s="804"/>
      <c r="M563" s="805"/>
    </row>
    <row r="564" spans="1:17" x14ac:dyDescent="0.35">
      <c r="A564" s="792"/>
      <c r="B564" s="657"/>
      <c r="C564" s="657"/>
      <c r="D564" s="657"/>
      <c r="E564" s="657"/>
      <c r="F564" s="657"/>
      <c r="G564" s="657"/>
      <c r="H564" s="801" t="s">
        <v>933</v>
      </c>
      <c r="I564" s="801"/>
      <c r="J564" s="810"/>
      <c r="K564" s="811"/>
      <c r="L564" s="815"/>
      <c r="M564" s="813">
        <f>SUM(M565:M569)</f>
        <v>104400000</v>
      </c>
    </row>
    <row r="565" spans="1:17" x14ac:dyDescent="0.35">
      <c r="A565" s="792"/>
      <c r="B565" s="657"/>
      <c r="C565" s="657"/>
      <c r="D565" s="657"/>
      <c r="E565" s="657"/>
      <c r="F565" s="657"/>
      <c r="G565" s="657"/>
      <c r="H565" s="816" t="s">
        <v>934</v>
      </c>
      <c r="I565" s="816"/>
      <c r="J565" s="802">
        <v>12</v>
      </c>
      <c r="K565" s="803" t="s">
        <v>931</v>
      </c>
      <c r="L565" s="804">
        <v>300000</v>
      </c>
      <c r="M565" s="805">
        <f>J565*L565</f>
        <v>3600000</v>
      </c>
    </row>
    <row r="566" spans="1:17" x14ac:dyDescent="0.35">
      <c r="A566" s="792"/>
      <c r="B566" s="657"/>
      <c r="C566" s="657"/>
      <c r="D566" s="657"/>
      <c r="E566" s="657"/>
      <c r="F566" s="657"/>
      <c r="G566" s="657"/>
      <c r="H566" s="816" t="s">
        <v>935</v>
      </c>
      <c r="I566" s="816"/>
      <c r="J566" s="802">
        <v>12</v>
      </c>
      <c r="K566" s="803" t="s">
        <v>931</v>
      </c>
      <c r="L566" s="804">
        <v>250000</v>
      </c>
      <c r="M566" s="805">
        <f>J566*L566</f>
        <v>3000000</v>
      </c>
    </row>
    <row r="567" spans="1:17" x14ac:dyDescent="0.35">
      <c r="A567" s="792"/>
      <c r="B567" s="657"/>
      <c r="C567" s="657"/>
      <c r="D567" s="657"/>
      <c r="E567" s="657"/>
      <c r="F567" s="657"/>
      <c r="G567" s="657"/>
      <c r="H567" s="816" t="s">
        <v>936</v>
      </c>
      <c r="I567" s="816"/>
      <c r="J567" s="802">
        <v>72</v>
      </c>
      <c r="K567" s="803" t="s">
        <v>931</v>
      </c>
      <c r="L567" s="804">
        <v>225000</v>
      </c>
      <c r="M567" s="805">
        <f>J567*L567</f>
        <v>16200000</v>
      </c>
    </row>
    <row r="568" spans="1:17" x14ac:dyDescent="0.35">
      <c r="A568" s="792"/>
      <c r="B568" s="657"/>
      <c r="C568" s="657"/>
      <c r="D568" s="657"/>
      <c r="E568" s="657"/>
      <c r="F568" s="657"/>
      <c r="G568" s="657"/>
      <c r="H568" s="816" t="s">
        <v>937</v>
      </c>
      <c r="I568" s="816"/>
      <c r="J568" s="802">
        <f>13*12</f>
        <v>156</v>
      </c>
      <c r="K568" s="803" t="s">
        <v>931</v>
      </c>
      <c r="L568" s="804">
        <v>200000</v>
      </c>
      <c r="M568" s="805">
        <f>J568*L568</f>
        <v>31200000</v>
      </c>
    </row>
    <row r="569" spans="1:17" x14ac:dyDescent="0.35">
      <c r="A569" s="792"/>
      <c r="B569" s="657"/>
      <c r="C569" s="657"/>
      <c r="D569" s="657"/>
      <c r="E569" s="657"/>
      <c r="F569" s="657"/>
      <c r="G569" s="657"/>
      <c r="H569" s="816" t="s">
        <v>938</v>
      </c>
      <c r="I569" s="816"/>
      <c r="J569" s="802">
        <v>252</v>
      </c>
      <c r="K569" s="803" t="s">
        <v>931</v>
      </c>
      <c r="L569" s="804">
        <v>200000</v>
      </c>
      <c r="M569" s="805">
        <f>J569*L569</f>
        <v>50400000</v>
      </c>
    </row>
    <row r="570" spans="1:17" ht="10.5" customHeight="1" x14ac:dyDescent="0.35">
      <c r="A570" s="792"/>
      <c r="B570" s="657"/>
      <c r="C570" s="657"/>
      <c r="D570" s="657"/>
      <c r="E570" s="657"/>
      <c r="F570" s="657"/>
      <c r="G570" s="657"/>
      <c r="H570" s="801" t="s">
        <v>454</v>
      </c>
      <c r="I570" s="801"/>
      <c r="J570" s="802"/>
      <c r="K570" s="803"/>
      <c r="L570" s="804"/>
      <c r="M570" s="805"/>
    </row>
    <row r="571" spans="1:17" x14ac:dyDescent="0.35">
      <c r="A571" s="796">
        <v>5</v>
      </c>
      <c r="B571" s="797">
        <v>2</v>
      </c>
      <c r="C571" s="797">
        <v>2</v>
      </c>
      <c r="D571" s="797"/>
      <c r="E571" s="797"/>
      <c r="F571" s="797"/>
      <c r="G571" s="797"/>
      <c r="H571" s="817" t="s">
        <v>939</v>
      </c>
      <c r="I571" s="817"/>
      <c r="J571" s="818"/>
      <c r="K571" s="819"/>
      <c r="L571" s="820"/>
      <c r="M571" s="800">
        <f>M572</f>
        <v>5408000</v>
      </c>
    </row>
    <row r="572" spans="1:17" x14ac:dyDescent="0.35">
      <c r="A572" s="796">
        <v>5</v>
      </c>
      <c r="B572" s="797">
        <v>2</v>
      </c>
      <c r="C572" s="657">
        <v>2</v>
      </c>
      <c r="D572" s="821" t="s">
        <v>65</v>
      </c>
      <c r="E572" s="821"/>
      <c r="F572" s="821"/>
      <c r="G572" s="821"/>
      <c r="H572" s="801" t="s">
        <v>758</v>
      </c>
      <c r="I572" s="801"/>
      <c r="J572" s="802"/>
      <c r="K572" s="803"/>
      <c r="L572" s="804"/>
      <c r="M572" s="800">
        <f>M574+M578</f>
        <v>5408000</v>
      </c>
      <c r="Q572" s="822">
        <f>M574+M578</f>
        <v>5408000</v>
      </c>
    </row>
    <row r="573" spans="1:17" x14ac:dyDescent="0.35">
      <c r="A573" s="792"/>
      <c r="B573" s="657"/>
      <c r="C573" s="657"/>
      <c r="D573" s="657"/>
      <c r="E573" s="657"/>
      <c r="F573" s="657"/>
      <c r="G573" s="657"/>
      <c r="H573" s="816"/>
      <c r="I573" s="816"/>
      <c r="J573" s="802"/>
      <c r="K573" s="803"/>
      <c r="L573" s="804"/>
      <c r="M573" s="805"/>
    </row>
    <row r="574" spans="1:17" x14ac:dyDescent="0.35">
      <c r="A574" s="806">
        <v>5</v>
      </c>
      <c r="B574" s="807">
        <v>2</v>
      </c>
      <c r="C574" s="807">
        <v>2</v>
      </c>
      <c r="D574" s="808" t="s">
        <v>86</v>
      </c>
      <c r="E574" s="808"/>
      <c r="F574" s="808"/>
      <c r="G574" s="808"/>
      <c r="H574" s="809" t="s">
        <v>940</v>
      </c>
      <c r="I574" s="809"/>
      <c r="J574" s="810"/>
      <c r="K574" s="811"/>
      <c r="L574" s="815"/>
      <c r="M574" s="823">
        <f>SUM(M575:M576)</f>
        <v>263000</v>
      </c>
    </row>
    <row r="575" spans="1:17" x14ac:dyDescent="0.35">
      <c r="A575" s="792">
        <v>5</v>
      </c>
      <c r="B575" s="657">
        <v>2</v>
      </c>
      <c r="C575" s="657">
        <v>2</v>
      </c>
      <c r="D575" s="821" t="s">
        <v>86</v>
      </c>
      <c r="E575" s="821"/>
      <c r="F575" s="821"/>
      <c r="G575" s="821"/>
      <c r="H575" s="816" t="s">
        <v>941</v>
      </c>
      <c r="I575" s="816"/>
      <c r="J575" s="802">
        <v>1500</v>
      </c>
      <c r="K575" s="803" t="s">
        <v>942</v>
      </c>
      <c r="L575" s="804">
        <v>175</v>
      </c>
      <c r="M575" s="805">
        <f>J575*L575</f>
        <v>262500</v>
      </c>
    </row>
    <row r="576" spans="1:17" x14ac:dyDescent="0.35">
      <c r="A576" s="792"/>
      <c r="B576" s="657"/>
      <c r="C576" s="657"/>
      <c r="D576" s="657"/>
      <c r="E576" s="657"/>
      <c r="F576" s="657"/>
      <c r="G576" s="657"/>
      <c r="H576" s="816" t="s">
        <v>943</v>
      </c>
      <c r="I576" s="816"/>
      <c r="J576" s="802">
        <v>1</v>
      </c>
      <c r="K576" s="803" t="s">
        <v>944</v>
      </c>
      <c r="L576" s="804">
        <v>500</v>
      </c>
      <c r="M576" s="805">
        <f>J576*L576</f>
        <v>500</v>
      </c>
    </row>
    <row r="577" spans="1:13" x14ac:dyDescent="0.35">
      <c r="A577" s="792"/>
      <c r="B577" s="657"/>
      <c r="C577" s="657"/>
      <c r="D577" s="657"/>
      <c r="E577" s="657"/>
      <c r="F577" s="657"/>
      <c r="G577" s="657"/>
      <c r="H577" s="816"/>
      <c r="I577" s="816"/>
      <c r="J577" s="802"/>
      <c r="K577" s="803"/>
      <c r="L577" s="804"/>
      <c r="M577" s="805"/>
    </row>
    <row r="578" spans="1:13" x14ac:dyDescent="0.35">
      <c r="A578" s="806">
        <v>5</v>
      </c>
      <c r="B578" s="807">
        <v>2</v>
      </c>
      <c r="C578" s="807">
        <v>2</v>
      </c>
      <c r="D578" s="807">
        <v>11</v>
      </c>
      <c r="E578" s="807"/>
      <c r="F578" s="807"/>
      <c r="G578" s="807"/>
      <c r="H578" s="809" t="s">
        <v>897</v>
      </c>
      <c r="I578" s="809"/>
      <c r="J578" s="810"/>
      <c r="K578" s="811"/>
      <c r="L578" s="815"/>
      <c r="M578" s="823">
        <f>M579</f>
        <v>5145000</v>
      </c>
    </row>
    <row r="579" spans="1:13" x14ac:dyDescent="0.35">
      <c r="A579" s="792">
        <v>5</v>
      </c>
      <c r="B579" s="657">
        <v>2</v>
      </c>
      <c r="C579" s="657">
        <v>2</v>
      </c>
      <c r="D579" s="657">
        <v>11</v>
      </c>
      <c r="E579" s="657"/>
      <c r="F579" s="657"/>
      <c r="G579" s="657"/>
      <c r="H579" s="801" t="s">
        <v>945</v>
      </c>
      <c r="I579" s="801"/>
      <c r="J579" s="802"/>
      <c r="K579" s="803"/>
      <c r="L579" s="804"/>
      <c r="M579" s="805">
        <f>M580</f>
        <v>5145000</v>
      </c>
    </row>
    <row r="580" spans="1:13" x14ac:dyDescent="0.35">
      <c r="A580" s="792"/>
      <c r="B580" s="657"/>
      <c r="C580" s="657"/>
      <c r="D580" s="657"/>
      <c r="E580" s="657"/>
      <c r="F580" s="657"/>
      <c r="G580" s="657"/>
      <c r="H580" s="801" t="s">
        <v>946</v>
      </c>
      <c r="I580" s="801"/>
      <c r="J580" s="802">
        <f>21*10</f>
        <v>210</v>
      </c>
      <c r="K580" s="803" t="s">
        <v>596</v>
      </c>
      <c r="L580" s="804">
        <v>24500</v>
      </c>
      <c r="M580" s="805">
        <f>J580*L580</f>
        <v>5145000</v>
      </c>
    </row>
    <row r="581" spans="1:13" x14ac:dyDescent="0.35">
      <c r="A581" s="792"/>
      <c r="B581" s="657"/>
      <c r="C581" s="657"/>
      <c r="D581" s="657"/>
      <c r="E581" s="657"/>
      <c r="F581" s="657"/>
      <c r="G581" s="657"/>
      <c r="H581" s="816"/>
      <c r="I581" s="816"/>
      <c r="J581" s="802"/>
      <c r="K581" s="803"/>
      <c r="L581" s="804"/>
      <c r="M581" s="805"/>
    </row>
    <row r="582" spans="1:13" x14ac:dyDescent="0.35">
      <c r="A582" s="1924" t="s">
        <v>947</v>
      </c>
      <c r="B582" s="1925"/>
      <c r="C582" s="1925"/>
      <c r="D582" s="1925"/>
      <c r="E582" s="1925"/>
      <c r="F582" s="1925"/>
      <c r="G582" s="1925"/>
      <c r="H582" s="1925"/>
      <c r="I582" s="1925"/>
      <c r="J582" s="1925"/>
      <c r="K582" s="1925"/>
      <c r="L582" s="1928"/>
      <c r="M582" s="824">
        <f>+M555</f>
        <v>216908000</v>
      </c>
    </row>
    <row r="583" spans="1:13" x14ac:dyDescent="0.35">
      <c r="A583" s="792"/>
      <c r="B583" s="657"/>
      <c r="C583" s="657"/>
      <c r="D583" s="657"/>
      <c r="E583" s="657"/>
      <c r="F583" s="657"/>
      <c r="G583" s="657"/>
      <c r="J583" s="1946" t="s">
        <v>948</v>
      </c>
      <c r="K583" s="1946"/>
      <c r="L583" s="1946"/>
      <c r="M583" s="1947"/>
    </row>
    <row r="584" spans="1:13" x14ac:dyDescent="0.35">
      <c r="A584" s="792"/>
      <c r="B584" s="738" t="s">
        <v>949</v>
      </c>
      <c r="D584" s="771" t="s">
        <v>461</v>
      </c>
      <c r="H584" s="825">
        <v>54227000</v>
      </c>
      <c r="I584" s="825"/>
      <c r="J584" s="1964" t="s">
        <v>950</v>
      </c>
      <c r="K584" s="1964"/>
      <c r="L584" s="1964"/>
      <c r="M584" s="1965"/>
    </row>
    <row r="585" spans="1:13" x14ac:dyDescent="0.35">
      <c r="A585" s="792"/>
      <c r="B585" s="738" t="s">
        <v>951</v>
      </c>
      <c r="D585" s="771" t="s">
        <v>461</v>
      </c>
      <c r="H585" s="825">
        <v>54227000</v>
      </c>
      <c r="I585" s="825"/>
      <c r="J585" s="1964" t="s">
        <v>952</v>
      </c>
      <c r="K585" s="1964"/>
      <c r="L585" s="1964"/>
      <c r="M585" s="1965"/>
    </row>
    <row r="586" spans="1:13" x14ac:dyDescent="0.35">
      <c r="A586" s="792"/>
      <c r="B586" s="738" t="s">
        <v>953</v>
      </c>
      <c r="D586" s="771" t="s">
        <v>461</v>
      </c>
      <c r="H586" s="825">
        <v>54227000</v>
      </c>
      <c r="I586" s="825"/>
      <c r="J586" s="797"/>
      <c r="K586" s="826"/>
      <c r="L586" s="797"/>
      <c r="M586" s="827"/>
    </row>
    <row r="587" spans="1:13" x14ac:dyDescent="0.35">
      <c r="A587" s="792"/>
      <c r="B587" s="828" t="s">
        <v>954</v>
      </c>
      <c r="C587" s="829"/>
      <c r="D587" s="829" t="s">
        <v>461</v>
      </c>
      <c r="E587" s="829"/>
      <c r="F587" s="829"/>
      <c r="G587" s="829"/>
      <c r="H587" s="830">
        <v>54227000</v>
      </c>
      <c r="I587" s="825"/>
      <c r="J587" s="797"/>
      <c r="K587" s="826"/>
      <c r="L587" s="797"/>
      <c r="M587" s="827"/>
    </row>
    <row r="588" spans="1:13" x14ac:dyDescent="0.35">
      <c r="A588" s="792"/>
      <c r="B588" s="738" t="s">
        <v>749</v>
      </c>
      <c r="H588" s="825">
        <f>SUM(H584:H587)</f>
        <v>216908000</v>
      </c>
      <c r="I588" s="825"/>
      <c r="J588" s="1964" t="s">
        <v>955</v>
      </c>
      <c r="K588" s="1964"/>
      <c r="L588" s="1964"/>
      <c r="M588" s="1965"/>
    </row>
    <row r="589" spans="1:13" x14ac:dyDescent="0.35">
      <c r="A589" s="831"/>
      <c r="B589" s="832"/>
      <c r="C589" s="832"/>
      <c r="D589" s="832"/>
      <c r="E589" s="832"/>
      <c r="F589" s="832"/>
      <c r="G589" s="832"/>
      <c r="H589" s="832"/>
      <c r="I589" s="832"/>
      <c r="J589" s="1912" t="s">
        <v>956</v>
      </c>
      <c r="K589" s="1912"/>
      <c r="L589" s="1912"/>
      <c r="M589" s="1966"/>
    </row>
    <row r="590" spans="1:13" x14ac:dyDescent="0.35">
      <c r="A590" s="792" t="s">
        <v>776</v>
      </c>
      <c r="B590" s="657"/>
      <c r="C590" s="657"/>
      <c r="D590" s="657"/>
      <c r="E590" s="657"/>
      <c r="F590" s="657"/>
      <c r="G590" s="657"/>
      <c r="H590" s="657" t="s">
        <v>957</v>
      </c>
      <c r="M590" s="795"/>
    </row>
    <row r="591" spans="1:13" x14ac:dyDescent="0.35">
      <c r="A591" s="792" t="s">
        <v>777</v>
      </c>
      <c r="B591" s="657"/>
      <c r="C591" s="657"/>
      <c r="D591" s="657"/>
      <c r="E591" s="657"/>
      <c r="F591" s="657"/>
      <c r="G591" s="657"/>
      <c r="H591" s="657" t="s">
        <v>957</v>
      </c>
      <c r="M591" s="795"/>
    </row>
    <row r="592" spans="1:13" x14ac:dyDescent="0.35">
      <c r="A592" s="792" t="s">
        <v>958</v>
      </c>
      <c r="B592" s="657"/>
      <c r="C592" s="657"/>
      <c r="D592" s="657"/>
      <c r="E592" s="657"/>
      <c r="F592" s="657"/>
      <c r="G592" s="657"/>
      <c r="M592" s="795"/>
    </row>
    <row r="593" spans="1:13" x14ac:dyDescent="0.35">
      <c r="A593" s="792" t="s">
        <v>779</v>
      </c>
      <c r="B593" s="657"/>
      <c r="C593" s="657"/>
      <c r="D593" s="657"/>
      <c r="E593" s="657"/>
      <c r="F593" s="657"/>
      <c r="G593" s="657"/>
      <c r="M593" s="795"/>
    </row>
    <row r="594" spans="1:13" x14ac:dyDescent="0.35">
      <c r="A594" s="792" t="s">
        <v>780</v>
      </c>
      <c r="B594" s="657"/>
      <c r="C594" s="657"/>
      <c r="D594" s="657"/>
      <c r="E594" s="657"/>
      <c r="F594" s="657"/>
      <c r="G594" s="657"/>
      <c r="M594" s="795"/>
    </row>
    <row r="595" spans="1:13" x14ac:dyDescent="0.35">
      <c r="A595" s="831" t="s">
        <v>904</v>
      </c>
      <c r="B595" s="832"/>
      <c r="C595" s="832"/>
      <c r="D595" s="832"/>
      <c r="E595" s="832"/>
      <c r="F595" s="832"/>
      <c r="G595" s="832"/>
      <c r="H595" s="832"/>
      <c r="I595" s="832"/>
      <c r="J595" s="832"/>
      <c r="K595" s="829"/>
      <c r="L595" s="832"/>
      <c r="M595" s="833"/>
    </row>
    <row r="596" spans="1:13" x14ac:dyDescent="0.35">
      <c r="A596" s="1924" t="s">
        <v>905</v>
      </c>
      <c r="B596" s="1925"/>
      <c r="C596" s="1925"/>
      <c r="D596" s="1925"/>
      <c r="E596" s="1925"/>
      <c r="F596" s="1925"/>
      <c r="G596" s="1925"/>
      <c r="H596" s="1925"/>
      <c r="I596" s="1925"/>
      <c r="J596" s="1925"/>
      <c r="K596" s="1925"/>
      <c r="L596" s="1925"/>
      <c r="M596" s="1926"/>
    </row>
    <row r="597" spans="1:13" x14ac:dyDescent="0.35">
      <c r="A597" s="834" t="s">
        <v>455</v>
      </c>
      <c r="B597" s="1927" t="s">
        <v>456</v>
      </c>
      <c r="C597" s="1925"/>
      <c r="D597" s="1925"/>
      <c r="E597" s="1925"/>
      <c r="F597" s="1925"/>
      <c r="G597" s="1925"/>
      <c r="H597" s="1928"/>
      <c r="I597" s="786"/>
      <c r="J597" s="1927" t="s">
        <v>457</v>
      </c>
      <c r="K597" s="1928"/>
      <c r="L597" s="1927" t="s">
        <v>782</v>
      </c>
      <c r="M597" s="1926"/>
    </row>
    <row r="598" spans="1:13" x14ac:dyDescent="0.35">
      <c r="A598" s="835">
        <v>1</v>
      </c>
      <c r="B598" s="1960"/>
      <c r="C598" s="1946"/>
      <c r="D598" s="1946"/>
      <c r="E598" s="1946"/>
      <c r="F598" s="1946"/>
      <c r="G598" s="1946"/>
      <c r="H598" s="1961"/>
      <c r="I598" s="794"/>
      <c r="J598" s="1960"/>
      <c r="K598" s="1961"/>
      <c r="L598" s="1960"/>
      <c r="M598" s="1947"/>
    </row>
    <row r="599" spans="1:13" x14ac:dyDescent="0.35">
      <c r="A599" s="835">
        <v>2</v>
      </c>
      <c r="B599" s="1814"/>
      <c r="C599" s="1962"/>
      <c r="D599" s="1962"/>
      <c r="E599" s="1962"/>
      <c r="F599" s="1962"/>
      <c r="G599" s="1962"/>
      <c r="H599" s="1963"/>
      <c r="I599" s="794"/>
      <c r="J599" s="1814"/>
      <c r="K599" s="1963"/>
      <c r="L599" s="1814"/>
      <c r="M599" s="1815"/>
    </row>
    <row r="600" spans="1:13" ht="15" thickBot="1" x14ac:dyDescent="0.4">
      <c r="A600" s="836" t="s">
        <v>904</v>
      </c>
      <c r="B600" s="1967"/>
      <c r="C600" s="1968"/>
      <c r="D600" s="1968"/>
      <c r="E600" s="1968"/>
      <c r="F600" s="1968"/>
      <c r="G600" s="1968"/>
      <c r="H600" s="1969"/>
      <c r="I600" s="837"/>
      <c r="J600" s="1967"/>
      <c r="K600" s="1969"/>
      <c r="L600" s="1967"/>
      <c r="M600" s="1970"/>
    </row>
    <row r="601" spans="1:13" x14ac:dyDescent="0.35">
      <c r="A601" s="657"/>
      <c r="B601" s="657"/>
      <c r="C601" s="657"/>
      <c r="D601" s="657"/>
      <c r="E601" s="657"/>
      <c r="F601" s="657"/>
      <c r="G601" s="657"/>
    </row>
    <row r="602" spans="1:13" x14ac:dyDescent="0.35">
      <c r="A602" s="657"/>
      <c r="B602" s="657"/>
      <c r="C602" s="657"/>
      <c r="D602" s="657"/>
      <c r="E602" s="657"/>
      <c r="F602" s="657"/>
      <c r="G602" s="657"/>
    </row>
    <row r="603" spans="1:13" x14ac:dyDescent="0.35">
      <c r="A603" s="657"/>
      <c r="B603" s="657"/>
      <c r="C603" s="657"/>
      <c r="D603" s="657"/>
      <c r="E603" s="657"/>
      <c r="F603" s="657"/>
      <c r="G603" s="657"/>
    </row>
    <row r="604" spans="1:13" x14ac:dyDescent="0.35">
      <c r="A604" s="657"/>
      <c r="B604" s="657"/>
      <c r="C604" s="657"/>
      <c r="D604" s="657"/>
      <c r="E604" s="657"/>
      <c r="F604" s="657"/>
      <c r="G604" s="657"/>
    </row>
    <row r="605" spans="1:13" x14ac:dyDescent="0.35">
      <c r="A605" s="657"/>
      <c r="B605" s="657"/>
      <c r="C605" s="657"/>
      <c r="D605" s="657"/>
      <c r="E605" s="657"/>
      <c r="F605" s="657"/>
      <c r="G605" s="657"/>
    </row>
    <row r="606" spans="1:13" x14ac:dyDescent="0.35">
      <c r="A606" s="657"/>
      <c r="B606" s="657"/>
      <c r="C606" s="657"/>
      <c r="D606" s="657"/>
      <c r="E606" s="657"/>
      <c r="F606" s="657"/>
      <c r="G606" s="657"/>
    </row>
    <row r="607" spans="1:13" x14ac:dyDescent="0.35">
      <c r="A607" s="657"/>
      <c r="B607" s="657"/>
      <c r="C607" s="657"/>
      <c r="D607" s="657"/>
      <c r="E607" s="657"/>
      <c r="F607" s="657"/>
      <c r="G607" s="657"/>
    </row>
    <row r="608" spans="1:13" x14ac:dyDescent="0.35">
      <c r="A608" s="657"/>
      <c r="B608" s="657"/>
      <c r="C608" s="657"/>
      <c r="D608" s="657"/>
      <c r="E608" s="657"/>
      <c r="F608" s="657"/>
      <c r="G608" s="657"/>
    </row>
    <row r="609" spans="1:13" x14ac:dyDescent="0.35">
      <c r="A609" s="657"/>
      <c r="B609" s="657"/>
      <c r="C609" s="657"/>
      <c r="D609" s="657"/>
      <c r="E609" s="657"/>
      <c r="F609" s="657"/>
      <c r="G609" s="657"/>
    </row>
    <row r="610" spans="1:13" x14ac:dyDescent="0.35">
      <c r="A610" s="657"/>
      <c r="B610" s="657"/>
      <c r="C610" s="657"/>
      <c r="D610" s="657"/>
      <c r="E610" s="657"/>
      <c r="F610" s="657"/>
      <c r="G610" s="657"/>
    </row>
    <row r="611" spans="1:13" x14ac:dyDescent="0.35">
      <c r="A611" s="657"/>
      <c r="B611" s="657"/>
      <c r="C611" s="657"/>
      <c r="D611" s="657"/>
      <c r="E611" s="657"/>
      <c r="F611" s="657"/>
      <c r="G611" s="657"/>
    </row>
    <row r="612" spans="1:13" x14ac:dyDescent="0.35">
      <c r="A612" s="657"/>
      <c r="B612" s="657"/>
      <c r="C612" s="657"/>
      <c r="D612" s="657"/>
      <c r="E612" s="657"/>
      <c r="F612" s="657"/>
      <c r="G612" s="657"/>
    </row>
    <row r="613" spans="1:13" x14ac:dyDescent="0.35">
      <c r="A613" s="657"/>
      <c r="B613" s="657"/>
      <c r="C613" s="657"/>
      <c r="D613" s="657"/>
      <c r="E613" s="657"/>
      <c r="F613" s="657"/>
      <c r="G613" s="657"/>
    </row>
    <row r="614" spans="1:13" x14ac:dyDescent="0.35">
      <c r="A614" s="657"/>
      <c r="B614" s="657"/>
      <c r="C614" s="657"/>
      <c r="D614" s="657"/>
      <c r="E614" s="657"/>
      <c r="F614" s="657"/>
      <c r="G614" s="657"/>
    </row>
    <row r="615" spans="1:13" x14ac:dyDescent="0.35">
      <c r="A615" s="657"/>
      <c r="B615" s="657"/>
      <c r="C615" s="657"/>
      <c r="D615" s="657"/>
      <c r="E615" s="657"/>
      <c r="F615" s="657"/>
      <c r="G615" s="657"/>
    </row>
    <row r="616" spans="1:13" x14ac:dyDescent="0.35">
      <c r="A616" s="657"/>
      <c r="B616" s="657"/>
      <c r="C616" s="657"/>
      <c r="D616" s="657"/>
      <c r="E616" s="657"/>
      <c r="F616" s="657"/>
      <c r="G616" s="657"/>
    </row>
    <row r="617" spans="1:13" x14ac:dyDescent="0.35">
      <c r="A617" s="657"/>
      <c r="B617" s="657"/>
      <c r="C617" s="657"/>
      <c r="D617" s="657"/>
      <c r="E617" s="657"/>
      <c r="F617" s="657"/>
      <c r="G617" s="657"/>
    </row>
    <row r="618" spans="1:13" x14ac:dyDescent="0.35">
      <c r="A618" s="657"/>
      <c r="B618" s="657"/>
      <c r="C618" s="657"/>
      <c r="D618" s="657"/>
      <c r="E618" s="657"/>
      <c r="F618" s="657"/>
      <c r="G618" s="657"/>
    </row>
    <row r="619" spans="1:13" x14ac:dyDescent="0.35">
      <c r="A619" s="657"/>
      <c r="B619" s="657"/>
      <c r="C619" s="657"/>
      <c r="D619" s="657"/>
      <c r="E619" s="657"/>
      <c r="F619" s="657"/>
      <c r="G619" s="657"/>
    </row>
    <row r="620" spans="1:13" x14ac:dyDescent="0.35">
      <c r="A620" s="657"/>
      <c r="B620" s="657"/>
      <c r="C620" s="657"/>
      <c r="D620" s="657"/>
      <c r="E620" s="657"/>
      <c r="F620" s="657"/>
      <c r="G620" s="657"/>
      <c r="L620" s="838">
        <v>24024700</v>
      </c>
    </row>
    <row r="621" spans="1:13" ht="15" thickBot="1" x14ac:dyDescent="0.4">
      <c r="A621" s="657"/>
      <c r="B621" s="657"/>
      <c r="C621" s="657"/>
      <c r="D621" s="657"/>
      <c r="E621" s="657"/>
      <c r="F621" s="657"/>
      <c r="G621" s="657"/>
      <c r="L621" s="838">
        <v>22544700</v>
      </c>
    </row>
    <row r="622" spans="1:13" ht="14.25" customHeight="1" x14ac:dyDescent="0.35">
      <c r="A622" s="1899" t="s">
        <v>907</v>
      </c>
      <c r="B622" s="1900"/>
      <c r="C622" s="1900"/>
      <c r="D622" s="1900"/>
      <c r="E622" s="1900"/>
      <c r="F622" s="1900"/>
      <c r="G622" s="1900"/>
      <c r="H622" s="1900"/>
      <c r="I622" s="1900"/>
      <c r="J622" s="1900"/>
      <c r="K622" s="1901"/>
      <c r="L622" s="1812"/>
      <c r="M622" s="1813"/>
    </row>
    <row r="623" spans="1:13" ht="14.25" customHeight="1" x14ac:dyDescent="0.35">
      <c r="A623" s="1902"/>
      <c r="B623" s="1903"/>
      <c r="C623" s="1903"/>
      <c r="D623" s="1903"/>
      <c r="E623" s="1903"/>
      <c r="F623" s="1903"/>
      <c r="G623" s="1903"/>
      <c r="H623" s="1903"/>
      <c r="I623" s="1903"/>
      <c r="J623" s="1903"/>
      <c r="K623" s="1904"/>
      <c r="L623" s="1814"/>
      <c r="M623" s="1815"/>
    </row>
    <row r="624" spans="1:13" ht="14.25" customHeight="1" x14ac:dyDescent="0.35">
      <c r="A624" s="1902" t="s">
        <v>712</v>
      </c>
      <c r="B624" s="1903"/>
      <c r="C624" s="1903"/>
      <c r="D624" s="1903"/>
      <c r="E624" s="1903"/>
      <c r="F624" s="1903"/>
      <c r="G624" s="1903"/>
      <c r="H624" s="1903"/>
      <c r="I624" s="1903"/>
      <c r="J624" s="1903"/>
      <c r="K624" s="1904"/>
      <c r="L624" s="1814"/>
      <c r="M624" s="1815"/>
    </row>
    <row r="625" spans="1:13" ht="14.25" customHeight="1" x14ac:dyDescent="0.35">
      <c r="A625" s="1905"/>
      <c r="B625" s="1906"/>
      <c r="C625" s="1906"/>
      <c r="D625" s="1906"/>
      <c r="E625" s="1906"/>
      <c r="F625" s="1906"/>
      <c r="G625" s="1906"/>
      <c r="H625" s="1906"/>
      <c r="I625" s="1906"/>
      <c r="J625" s="1906"/>
      <c r="K625" s="1907"/>
      <c r="L625" s="1814"/>
      <c r="M625" s="1815"/>
    </row>
    <row r="626" spans="1:13" x14ac:dyDescent="0.35">
      <c r="A626" s="1908" t="s">
        <v>5</v>
      </c>
      <c r="B626" s="1909"/>
      <c r="C626" s="1909"/>
      <c r="D626" s="1909"/>
      <c r="E626" s="1909"/>
      <c r="F626" s="1909"/>
      <c r="G626" s="1909"/>
      <c r="H626" s="1909"/>
      <c r="I626" s="1909"/>
      <c r="J626" s="1909"/>
      <c r="K626" s="1910"/>
      <c r="L626" s="1814"/>
      <c r="M626" s="1815"/>
    </row>
    <row r="627" spans="1:13" x14ac:dyDescent="0.35">
      <c r="A627" s="1911" t="s">
        <v>908</v>
      </c>
      <c r="B627" s="1912"/>
      <c r="C627" s="1912"/>
      <c r="D627" s="1912"/>
      <c r="E627" s="1912"/>
      <c r="F627" s="1912"/>
      <c r="G627" s="1912"/>
      <c r="H627" s="1912"/>
      <c r="I627" s="1912"/>
      <c r="J627" s="1912"/>
      <c r="K627" s="1913"/>
      <c r="L627" s="1816"/>
      <c r="M627" s="1817"/>
    </row>
    <row r="628" spans="1:13" x14ac:dyDescent="0.35">
      <c r="A628" s="1922" t="s">
        <v>714</v>
      </c>
      <c r="B628" s="1923"/>
      <c r="C628" s="1923"/>
      <c r="D628" s="1923"/>
      <c r="E628" s="1923"/>
      <c r="F628" s="1923"/>
      <c r="G628" s="1923"/>
      <c r="H628" s="772" t="s">
        <v>909</v>
      </c>
      <c r="I628" s="772"/>
      <c r="J628" s="772"/>
      <c r="K628" s="773"/>
      <c r="L628" s="772"/>
      <c r="M628" s="774"/>
    </row>
    <row r="629" spans="1:13" x14ac:dyDescent="0.35">
      <c r="A629" s="1922" t="s">
        <v>460</v>
      </c>
      <c r="B629" s="1923"/>
      <c r="C629" s="1923"/>
      <c r="D629" s="1923"/>
      <c r="E629" s="1923"/>
      <c r="F629" s="1923"/>
      <c r="G629" s="1923"/>
      <c r="H629" s="772" t="s">
        <v>910</v>
      </c>
      <c r="I629" s="772"/>
      <c r="J629" s="772"/>
      <c r="K629" s="773"/>
      <c r="L629" s="772"/>
      <c r="M629" s="774"/>
    </row>
    <row r="630" spans="1:13" x14ac:dyDescent="0.35">
      <c r="A630" s="1922" t="s">
        <v>717</v>
      </c>
      <c r="B630" s="1923"/>
      <c r="C630" s="1923"/>
      <c r="D630" s="1923"/>
      <c r="E630" s="1923"/>
      <c r="F630" s="1923"/>
      <c r="G630" s="1923"/>
      <c r="H630" s="772" t="s">
        <v>959</v>
      </c>
      <c r="I630" s="772"/>
      <c r="J630" s="772"/>
      <c r="K630" s="773"/>
      <c r="L630" s="772"/>
      <c r="M630" s="774"/>
    </row>
    <row r="631" spans="1:13" x14ac:dyDescent="0.35">
      <c r="A631" s="1922" t="s">
        <v>466</v>
      </c>
      <c r="B631" s="1923"/>
      <c r="C631" s="1923"/>
      <c r="D631" s="1923"/>
      <c r="E631" s="1923"/>
      <c r="F631" s="1923"/>
      <c r="G631" s="1923"/>
      <c r="H631" s="772" t="s">
        <v>960</v>
      </c>
      <c r="I631" s="772"/>
      <c r="J631" s="772"/>
      <c r="K631" s="773"/>
      <c r="L631" s="772"/>
      <c r="M631" s="774"/>
    </row>
    <row r="632" spans="1:13" x14ac:dyDescent="0.35">
      <c r="A632" s="1922"/>
      <c r="B632" s="1923"/>
      <c r="C632" s="1923"/>
      <c r="D632" s="1923"/>
      <c r="E632" s="1923"/>
      <c r="F632" s="1923"/>
      <c r="G632" s="1923"/>
      <c r="H632" s="772"/>
      <c r="I632" s="772"/>
      <c r="J632" s="772"/>
      <c r="K632" s="773"/>
      <c r="L632" s="772"/>
      <c r="M632" s="774"/>
    </row>
    <row r="633" spans="1:13" x14ac:dyDescent="0.35">
      <c r="A633" s="1922" t="s">
        <v>913</v>
      </c>
      <c r="B633" s="1923"/>
      <c r="C633" s="1923"/>
      <c r="D633" s="1923"/>
      <c r="E633" s="1923"/>
      <c r="F633" s="1923"/>
      <c r="G633" s="1923"/>
      <c r="H633" s="772" t="s">
        <v>914</v>
      </c>
      <c r="I633" s="772"/>
      <c r="J633" s="772"/>
      <c r="K633" s="773"/>
      <c r="L633" s="772"/>
      <c r="M633" s="774"/>
    </row>
    <row r="634" spans="1:13" x14ac:dyDescent="0.35">
      <c r="A634" s="1922" t="s">
        <v>866</v>
      </c>
      <c r="B634" s="1923"/>
      <c r="C634" s="1923"/>
      <c r="D634" s="1923"/>
      <c r="E634" s="1923"/>
      <c r="F634" s="1923"/>
      <c r="G634" s="1923"/>
      <c r="H634" s="772" t="s">
        <v>867</v>
      </c>
      <c r="I634" s="772"/>
      <c r="J634" s="772"/>
      <c r="K634" s="773"/>
      <c r="L634" s="772"/>
      <c r="M634" s="774"/>
    </row>
    <row r="635" spans="1:13" x14ac:dyDescent="0.35">
      <c r="A635" s="1922" t="s">
        <v>868</v>
      </c>
      <c r="B635" s="1923"/>
      <c r="C635" s="1923"/>
      <c r="D635" s="1923"/>
      <c r="E635" s="1923"/>
      <c r="F635" s="1923"/>
      <c r="G635" s="1923"/>
      <c r="H635" s="777">
        <f>+M640</f>
        <v>28961550</v>
      </c>
      <c r="I635" s="777"/>
      <c r="J635" s="777"/>
      <c r="K635" s="773"/>
      <c r="L635" s="772"/>
      <c r="M635" s="774"/>
    </row>
    <row r="636" spans="1:13" x14ac:dyDescent="0.35">
      <c r="A636" s="1922" t="s">
        <v>869</v>
      </c>
      <c r="B636" s="1923"/>
      <c r="C636" s="1923"/>
      <c r="D636" s="1923"/>
      <c r="E636" s="1923"/>
      <c r="F636" s="1923"/>
      <c r="G636" s="1923"/>
      <c r="H636" s="772" t="s">
        <v>867</v>
      </c>
      <c r="I636" s="772"/>
      <c r="J636" s="772"/>
      <c r="K636" s="773"/>
      <c r="L636" s="772"/>
      <c r="M636" s="774"/>
    </row>
    <row r="637" spans="1:13" x14ac:dyDescent="0.35">
      <c r="A637" s="1924" t="s">
        <v>727</v>
      </c>
      <c r="B637" s="1925"/>
      <c r="C637" s="1925"/>
      <c r="D637" s="1925"/>
      <c r="E637" s="1925"/>
      <c r="F637" s="1925"/>
      <c r="G637" s="1925"/>
      <c r="H637" s="1925"/>
      <c r="I637" s="1925"/>
      <c r="J637" s="1925"/>
      <c r="K637" s="1925"/>
      <c r="L637" s="1925"/>
      <c r="M637" s="1926"/>
    </row>
    <row r="638" spans="1:13" x14ac:dyDescent="0.35">
      <c r="A638" s="1924" t="s">
        <v>721</v>
      </c>
      <c r="B638" s="1925"/>
      <c r="C638" s="1925"/>
      <c r="D638" s="1925"/>
      <c r="E638" s="1925"/>
      <c r="F638" s="1925"/>
      <c r="G638" s="1925"/>
      <c r="H638" s="1927" t="s">
        <v>728</v>
      </c>
      <c r="I638" s="1925"/>
      <c r="J638" s="1925"/>
      <c r="K638" s="1928"/>
      <c r="L638" s="1927" t="s">
        <v>729</v>
      </c>
      <c r="M638" s="1926"/>
    </row>
    <row r="639" spans="1:13" x14ac:dyDescent="0.35">
      <c r="A639" s="1922" t="s">
        <v>720</v>
      </c>
      <c r="B639" s="1923"/>
      <c r="C639" s="1923"/>
      <c r="D639" s="1923"/>
      <c r="E639" s="1923"/>
      <c r="F639" s="1923"/>
      <c r="G639" s="1923"/>
      <c r="H639" s="1934" t="s">
        <v>961</v>
      </c>
      <c r="I639" s="1923"/>
      <c r="J639" s="1923"/>
      <c r="K639" s="1936"/>
      <c r="L639" s="1971">
        <v>0.8</v>
      </c>
      <c r="M639" s="1972"/>
    </row>
    <row r="640" spans="1:13" x14ac:dyDescent="0.35">
      <c r="A640" s="1922" t="s">
        <v>730</v>
      </c>
      <c r="B640" s="1923"/>
      <c r="C640" s="1923"/>
      <c r="D640" s="1923"/>
      <c r="E640" s="1923"/>
      <c r="F640" s="1923"/>
      <c r="G640" s="1923"/>
      <c r="H640" s="1934" t="s">
        <v>916</v>
      </c>
      <c r="I640" s="1923"/>
      <c r="J640" s="1923"/>
      <c r="K640" s="1936"/>
      <c r="L640" s="839"/>
      <c r="M640" s="840">
        <f>+M650</f>
        <v>28961550</v>
      </c>
    </row>
    <row r="641" spans="1:13" x14ac:dyDescent="0.35">
      <c r="A641" s="1922" t="s">
        <v>732</v>
      </c>
      <c r="B641" s="1923"/>
      <c r="C641" s="1923"/>
      <c r="D641" s="1923"/>
      <c r="E641" s="1923"/>
      <c r="F641" s="1923"/>
      <c r="G641" s="1923"/>
      <c r="H641" s="1934" t="s">
        <v>962</v>
      </c>
      <c r="I641" s="1923"/>
      <c r="J641" s="1923"/>
      <c r="K641" s="1936"/>
      <c r="L641" s="1971">
        <v>1</v>
      </c>
      <c r="M641" s="1972"/>
    </row>
    <row r="642" spans="1:13" ht="14.25" customHeight="1" x14ac:dyDescent="0.35">
      <c r="A642" s="1948" t="s">
        <v>735</v>
      </c>
      <c r="B642" s="1949"/>
      <c r="C642" s="1949"/>
      <c r="D642" s="1949"/>
      <c r="E642" s="1949"/>
      <c r="F642" s="1949"/>
      <c r="G642" s="1949"/>
      <c r="H642" s="1950" t="s">
        <v>963</v>
      </c>
      <c r="I642" s="1949"/>
      <c r="J642" s="1949"/>
      <c r="K642" s="1951"/>
      <c r="L642" s="1973">
        <v>1</v>
      </c>
      <c r="M642" s="1974"/>
    </row>
    <row r="643" spans="1:13" x14ac:dyDescent="0.35">
      <c r="A643" s="841"/>
      <c r="B643" s="773"/>
      <c r="C643" s="773"/>
      <c r="D643" s="773"/>
      <c r="E643" s="773"/>
      <c r="F643" s="773"/>
      <c r="G643" s="773"/>
      <c r="H643" s="780"/>
      <c r="I643" s="772"/>
      <c r="J643" s="772"/>
      <c r="K643" s="781"/>
      <c r="L643" s="772"/>
      <c r="M643" s="774"/>
    </row>
    <row r="644" spans="1:13" ht="14.25" customHeight="1" x14ac:dyDescent="0.35">
      <c r="A644" s="1975" t="s">
        <v>737</v>
      </c>
      <c r="B644" s="1976"/>
      <c r="C644" s="1976"/>
      <c r="D644" s="1976"/>
      <c r="E644" s="1976"/>
      <c r="F644" s="1976"/>
      <c r="G644" s="1976"/>
      <c r="H644" s="1950" t="s">
        <v>964</v>
      </c>
      <c r="I644" s="1949"/>
      <c r="J644" s="1949"/>
      <c r="K644" s="1951"/>
      <c r="L644" s="1952"/>
      <c r="M644" s="1953"/>
    </row>
    <row r="645" spans="1:13" ht="14.25" customHeight="1" x14ac:dyDescent="0.35">
      <c r="A645" s="1954" t="s">
        <v>924</v>
      </c>
      <c r="B645" s="1955"/>
      <c r="C645" s="1955"/>
      <c r="D645" s="1955"/>
      <c r="E645" s="1955"/>
      <c r="F645" s="1955"/>
      <c r="G645" s="1955"/>
      <c r="H645" s="1955"/>
      <c r="I645" s="1955"/>
      <c r="J645" s="1955"/>
      <c r="K645" s="1955"/>
      <c r="L645" s="1955"/>
      <c r="M645" s="1956"/>
    </row>
    <row r="646" spans="1:13" ht="14.25" customHeight="1" x14ac:dyDescent="0.35">
      <c r="A646" s="1957" t="s">
        <v>925</v>
      </c>
      <c r="B646" s="1958"/>
      <c r="C646" s="1958"/>
      <c r="D646" s="1958"/>
      <c r="E646" s="1958"/>
      <c r="F646" s="1958"/>
      <c r="G646" s="1958"/>
      <c r="H646" s="1958"/>
      <c r="I646" s="1958"/>
      <c r="J646" s="1958"/>
      <c r="K646" s="1958"/>
      <c r="L646" s="1958"/>
      <c r="M646" s="1959"/>
    </row>
    <row r="647" spans="1:13" x14ac:dyDescent="0.35">
      <c r="A647" s="1941" t="s">
        <v>746</v>
      </c>
      <c r="B647" s="1942"/>
      <c r="C647" s="1942"/>
      <c r="D647" s="1942"/>
      <c r="E647" s="1942"/>
      <c r="F647" s="1942"/>
      <c r="G647" s="1942"/>
      <c r="H647" s="1943" t="s">
        <v>879</v>
      </c>
      <c r="I647" s="782"/>
      <c r="J647" s="1945" t="s">
        <v>748</v>
      </c>
      <c r="K647" s="1909"/>
      <c r="L647" s="1910"/>
      <c r="M647" s="783" t="s">
        <v>749</v>
      </c>
    </row>
    <row r="648" spans="1:13" x14ac:dyDescent="0.35">
      <c r="A648" s="1905"/>
      <c r="B648" s="1906"/>
      <c r="C648" s="1906"/>
      <c r="D648" s="1906"/>
      <c r="E648" s="1906"/>
      <c r="F648" s="1906"/>
      <c r="G648" s="1906"/>
      <c r="H648" s="1944"/>
      <c r="I648" s="784"/>
      <c r="J648" s="785" t="s">
        <v>880</v>
      </c>
      <c r="K648" s="785" t="s">
        <v>60</v>
      </c>
      <c r="L648" s="785" t="s">
        <v>752</v>
      </c>
      <c r="M648" s="783" t="s">
        <v>881</v>
      </c>
    </row>
    <row r="649" spans="1:13" x14ac:dyDescent="0.35">
      <c r="A649" s="1924">
        <v>1</v>
      </c>
      <c r="B649" s="1925"/>
      <c r="C649" s="1925"/>
      <c r="D649" s="1925"/>
      <c r="E649" s="1925"/>
      <c r="F649" s="1925"/>
      <c r="G649" s="1925"/>
      <c r="H649" s="786">
        <v>2</v>
      </c>
      <c r="I649" s="786"/>
      <c r="J649" s="786">
        <v>3</v>
      </c>
      <c r="K649" s="786">
        <v>4</v>
      </c>
      <c r="L649" s="786">
        <v>5</v>
      </c>
      <c r="M649" s="787" t="s">
        <v>882</v>
      </c>
    </row>
    <row r="650" spans="1:13" x14ac:dyDescent="0.35">
      <c r="A650" s="842">
        <v>5</v>
      </c>
      <c r="B650" s="843">
        <v>2</v>
      </c>
      <c r="C650" s="843"/>
      <c r="D650" s="843"/>
      <c r="E650" s="843"/>
      <c r="F650" s="843"/>
      <c r="G650" s="843"/>
      <c r="H650" s="790" t="s">
        <v>926</v>
      </c>
      <c r="I650" s="790"/>
      <c r="J650" s="790"/>
      <c r="K650" s="786"/>
      <c r="L650" s="790"/>
      <c r="M650" s="791">
        <f>+M652+M684</f>
        <v>28961550</v>
      </c>
    </row>
    <row r="651" spans="1:13" x14ac:dyDescent="0.35">
      <c r="A651" s="844"/>
      <c r="H651" s="793"/>
      <c r="I651" s="793"/>
      <c r="J651" s="793"/>
      <c r="K651" s="794"/>
      <c r="L651" s="793"/>
      <c r="M651" s="795"/>
    </row>
    <row r="652" spans="1:13" x14ac:dyDescent="0.35">
      <c r="A652" s="845">
        <v>5</v>
      </c>
      <c r="B652" s="826">
        <v>2</v>
      </c>
      <c r="C652" s="826">
        <v>1</v>
      </c>
      <c r="D652" s="846"/>
      <c r="E652" s="846"/>
      <c r="F652" s="846"/>
      <c r="G652" s="846"/>
      <c r="H652" s="799" t="s">
        <v>927</v>
      </c>
      <c r="I652" s="799"/>
      <c r="J652" s="799"/>
      <c r="K652" s="785"/>
      <c r="L652" s="799"/>
      <c r="M652" s="800">
        <f>+M653</f>
        <v>23250000</v>
      </c>
    </row>
    <row r="653" spans="1:13" x14ac:dyDescent="0.35">
      <c r="A653" s="845">
        <v>5</v>
      </c>
      <c r="B653" s="826">
        <v>2</v>
      </c>
      <c r="C653" s="826">
        <v>1</v>
      </c>
      <c r="D653" s="846" t="s">
        <v>65</v>
      </c>
      <c r="E653" s="846"/>
      <c r="F653" s="846"/>
      <c r="G653" s="846"/>
      <c r="H653" s="799" t="s">
        <v>928</v>
      </c>
      <c r="I653" s="799"/>
      <c r="J653" s="793"/>
      <c r="K653" s="794"/>
      <c r="L653" s="793"/>
      <c r="M653" s="800">
        <f>+M654+M667+M678</f>
        <v>23250000</v>
      </c>
    </row>
    <row r="654" spans="1:13" x14ac:dyDescent="0.35">
      <c r="A654" s="847">
        <v>5</v>
      </c>
      <c r="B654" s="848">
        <v>2</v>
      </c>
      <c r="C654" s="848">
        <v>1</v>
      </c>
      <c r="D654" s="849" t="s">
        <v>65</v>
      </c>
      <c r="E654" s="849"/>
      <c r="F654" s="849"/>
      <c r="G654" s="849"/>
      <c r="H654" s="850" t="s">
        <v>965</v>
      </c>
      <c r="I654" s="850"/>
      <c r="J654" s="850"/>
      <c r="K654" s="851"/>
      <c r="L654" s="809" t="s">
        <v>2</v>
      </c>
      <c r="M654" s="823">
        <f>+M655+M660</f>
        <v>6250000</v>
      </c>
    </row>
    <row r="655" spans="1:13" x14ac:dyDescent="0.35">
      <c r="A655" s="847"/>
      <c r="B655" s="848"/>
      <c r="C655" s="848"/>
      <c r="D655" s="849"/>
      <c r="E655" s="849"/>
      <c r="F655" s="849"/>
      <c r="G655" s="849"/>
      <c r="H655" s="809" t="s">
        <v>929</v>
      </c>
      <c r="I655" s="809"/>
      <c r="J655" s="852"/>
      <c r="K655" s="851"/>
      <c r="L655" s="809"/>
      <c r="M655" s="813">
        <f>SUM(M657:M658)</f>
        <v>1275000</v>
      </c>
    </row>
    <row r="656" spans="1:13" ht="7.5" customHeight="1" x14ac:dyDescent="0.35">
      <c r="A656" s="847"/>
      <c r="B656" s="848"/>
      <c r="C656" s="848"/>
      <c r="D656" s="849"/>
      <c r="E656" s="849"/>
      <c r="F656" s="849"/>
      <c r="G656" s="849"/>
      <c r="H656" s="809"/>
      <c r="I656" s="809"/>
      <c r="J656" s="852"/>
      <c r="K656" s="851"/>
      <c r="L656" s="809"/>
      <c r="M656" s="813"/>
    </row>
    <row r="657" spans="1:13" x14ac:dyDescent="0.35">
      <c r="A657" s="847"/>
      <c r="B657" s="848"/>
      <c r="C657" s="848"/>
      <c r="D657" s="849"/>
      <c r="E657" s="849"/>
      <c r="F657" s="849"/>
      <c r="G657" s="849"/>
      <c r="H657" s="801" t="s">
        <v>930</v>
      </c>
      <c r="I657" s="801"/>
      <c r="J657" s="802">
        <v>3</v>
      </c>
      <c r="K657" s="803" t="s">
        <v>931</v>
      </c>
      <c r="L657" s="853">
        <v>225000</v>
      </c>
      <c r="M657" s="805">
        <f>J657*L657</f>
        <v>675000</v>
      </c>
    </row>
    <row r="658" spans="1:13" x14ac:dyDescent="0.35">
      <c r="A658" s="847"/>
      <c r="B658" s="848"/>
      <c r="C658" s="848"/>
      <c r="D658" s="849"/>
      <c r="E658" s="849"/>
      <c r="F658" s="849"/>
      <c r="G658" s="849"/>
      <c r="H658" s="801" t="s">
        <v>966</v>
      </c>
      <c r="I658" s="801"/>
      <c r="J658" s="802">
        <v>3</v>
      </c>
      <c r="K658" s="803" t="s">
        <v>931</v>
      </c>
      <c r="L658" s="804">
        <v>200000</v>
      </c>
      <c r="M658" s="805">
        <f>J658*L658</f>
        <v>600000</v>
      </c>
    </row>
    <row r="659" spans="1:13" ht="8.25" customHeight="1" x14ac:dyDescent="0.35">
      <c r="A659" s="847"/>
      <c r="B659" s="848"/>
      <c r="C659" s="848"/>
      <c r="D659" s="849"/>
      <c r="E659" s="849"/>
      <c r="F659" s="849"/>
      <c r="G659" s="849"/>
      <c r="H659" s="801"/>
      <c r="I659" s="801"/>
      <c r="J659" s="802"/>
      <c r="K659" s="803"/>
      <c r="L659" s="804"/>
      <c r="M659" s="805"/>
    </row>
    <row r="660" spans="1:13" x14ac:dyDescent="0.35">
      <c r="A660" s="847"/>
      <c r="B660" s="848"/>
      <c r="C660" s="848"/>
      <c r="D660" s="849"/>
      <c r="E660" s="849"/>
      <c r="F660" s="849"/>
      <c r="G660" s="849"/>
      <c r="H660" s="809" t="s">
        <v>967</v>
      </c>
      <c r="I660" s="809"/>
      <c r="J660" s="850"/>
      <c r="K660" s="851"/>
      <c r="L660" s="809"/>
      <c r="M660" s="813">
        <f>SUM(M661:M665)</f>
        <v>4975000</v>
      </c>
    </row>
    <row r="661" spans="1:13" x14ac:dyDescent="0.35">
      <c r="A661" s="844"/>
      <c r="H661" s="801" t="s">
        <v>968</v>
      </c>
      <c r="I661" s="801"/>
      <c r="J661" s="802">
        <v>1</v>
      </c>
      <c r="K661" s="803" t="s">
        <v>969</v>
      </c>
      <c r="L661" s="804">
        <v>750000</v>
      </c>
      <c r="M661" s="805">
        <f>SUM(L661)</f>
        <v>750000</v>
      </c>
    </row>
    <row r="662" spans="1:13" x14ac:dyDescent="0.35">
      <c r="A662" s="844"/>
      <c r="H662" s="801" t="s">
        <v>970</v>
      </c>
      <c r="I662" s="801"/>
      <c r="J662" s="802">
        <v>1</v>
      </c>
      <c r="K662" s="803" t="s">
        <v>969</v>
      </c>
      <c r="L662" s="804">
        <v>600000</v>
      </c>
      <c r="M662" s="805">
        <f>SUM(L662)</f>
        <v>600000</v>
      </c>
    </row>
    <row r="663" spans="1:13" x14ac:dyDescent="0.35">
      <c r="A663" s="844"/>
      <c r="H663" s="801" t="s">
        <v>971</v>
      </c>
      <c r="I663" s="801"/>
      <c r="J663" s="802">
        <v>1</v>
      </c>
      <c r="K663" s="803" t="s">
        <v>969</v>
      </c>
      <c r="L663" s="804">
        <v>475000</v>
      </c>
      <c r="M663" s="805">
        <f>SUM(L663)</f>
        <v>475000</v>
      </c>
    </row>
    <row r="664" spans="1:13" x14ac:dyDescent="0.35">
      <c r="A664" s="844"/>
      <c r="H664" s="801" t="s">
        <v>972</v>
      </c>
      <c r="I664" s="801"/>
      <c r="J664" s="802">
        <v>7</v>
      </c>
      <c r="K664" s="803" t="s">
        <v>969</v>
      </c>
      <c r="L664" s="804">
        <v>400000</v>
      </c>
      <c r="M664" s="805">
        <f>+L664*J664</f>
        <v>2800000</v>
      </c>
    </row>
    <row r="665" spans="1:13" x14ac:dyDescent="0.35">
      <c r="A665" s="844"/>
      <c r="H665" s="801" t="s">
        <v>973</v>
      </c>
      <c r="I665" s="801"/>
      <c r="J665" s="802">
        <v>1</v>
      </c>
      <c r="K665" s="803" t="s">
        <v>689</v>
      </c>
      <c r="L665" s="804">
        <v>350000</v>
      </c>
      <c r="M665" s="805">
        <f>SUM(L665)</f>
        <v>350000</v>
      </c>
    </row>
    <row r="666" spans="1:13" ht="9.75" customHeight="1" x14ac:dyDescent="0.35">
      <c r="A666" s="844"/>
      <c r="H666" s="816"/>
      <c r="I666" s="816"/>
      <c r="J666" s="802"/>
      <c r="K666" s="803"/>
      <c r="L666" s="804"/>
      <c r="M666" s="805"/>
    </row>
    <row r="667" spans="1:13" x14ac:dyDescent="0.35">
      <c r="A667" s="847">
        <v>5</v>
      </c>
      <c r="B667" s="848">
        <v>2</v>
      </c>
      <c r="C667" s="848">
        <v>1</v>
      </c>
      <c r="D667" s="849" t="s">
        <v>65</v>
      </c>
      <c r="E667" s="849"/>
      <c r="F667" s="849"/>
      <c r="G667" s="849"/>
      <c r="H667" s="809" t="s">
        <v>974</v>
      </c>
      <c r="I667" s="809"/>
      <c r="J667" s="810"/>
      <c r="K667" s="811"/>
      <c r="L667" s="812" t="s">
        <v>2</v>
      </c>
      <c r="M667" s="823">
        <f>SUM(M668:M675)</f>
        <v>9220000</v>
      </c>
    </row>
    <row r="668" spans="1:13" x14ac:dyDescent="0.35">
      <c r="A668" s="844"/>
      <c r="H668" s="801" t="s">
        <v>975</v>
      </c>
      <c r="I668" s="801"/>
      <c r="J668" s="853">
        <v>6</v>
      </c>
      <c r="K668" s="803" t="s">
        <v>976</v>
      </c>
      <c r="L668" s="853">
        <v>85000</v>
      </c>
      <c r="M668" s="805">
        <f t="shared" ref="M668:M675" si="0">+L668*J668</f>
        <v>510000</v>
      </c>
    </row>
    <row r="669" spans="1:13" x14ac:dyDescent="0.35">
      <c r="A669" s="844"/>
      <c r="H669" s="801" t="s">
        <v>977</v>
      </c>
      <c r="I669" s="801"/>
      <c r="J669" s="853">
        <v>3</v>
      </c>
      <c r="K669" s="803" t="s">
        <v>978</v>
      </c>
      <c r="L669" s="853">
        <v>150000</v>
      </c>
      <c r="M669" s="805">
        <f t="shared" si="0"/>
        <v>450000</v>
      </c>
    </row>
    <row r="670" spans="1:13" x14ac:dyDescent="0.35">
      <c r="A670" s="844"/>
      <c r="H670" s="801" t="s">
        <v>979</v>
      </c>
      <c r="I670" s="801"/>
      <c r="J670" s="853">
        <v>24</v>
      </c>
      <c r="K670" s="803" t="s">
        <v>976</v>
      </c>
      <c r="L670" s="853">
        <v>250000</v>
      </c>
      <c r="M670" s="805">
        <f t="shared" si="0"/>
        <v>6000000</v>
      </c>
    </row>
    <row r="671" spans="1:13" x14ac:dyDescent="0.35">
      <c r="A671" s="844"/>
      <c r="H671" s="801" t="s">
        <v>980</v>
      </c>
      <c r="I671" s="801"/>
      <c r="J671" s="853">
        <v>24</v>
      </c>
      <c r="K671" s="803" t="s">
        <v>981</v>
      </c>
      <c r="L671" s="853">
        <v>15000</v>
      </c>
      <c r="M671" s="805">
        <f t="shared" si="0"/>
        <v>360000</v>
      </c>
    </row>
    <row r="672" spans="1:13" x14ac:dyDescent="0.35">
      <c r="A672" s="844"/>
      <c r="H672" s="801" t="s">
        <v>982</v>
      </c>
      <c r="I672" s="801"/>
      <c r="J672" s="853">
        <v>4</v>
      </c>
      <c r="K672" s="803" t="s">
        <v>978</v>
      </c>
      <c r="L672" s="853">
        <v>225000</v>
      </c>
      <c r="M672" s="805">
        <f t="shared" si="0"/>
        <v>900000</v>
      </c>
    </row>
    <row r="673" spans="1:13" x14ac:dyDescent="0.35">
      <c r="A673" s="844"/>
      <c r="H673" s="801" t="s">
        <v>983</v>
      </c>
      <c r="I673" s="801"/>
      <c r="J673" s="853">
        <v>36</v>
      </c>
      <c r="K673" s="803" t="s">
        <v>596</v>
      </c>
      <c r="L673" s="853">
        <v>25000</v>
      </c>
      <c r="M673" s="805">
        <f t="shared" si="0"/>
        <v>900000</v>
      </c>
    </row>
    <row r="674" spans="1:13" x14ac:dyDescent="0.35">
      <c r="A674" s="844"/>
      <c r="H674" s="801" t="s">
        <v>984</v>
      </c>
      <c r="I674" s="801"/>
      <c r="J674" s="853">
        <v>1</v>
      </c>
      <c r="K674" s="803" t="s">
        <v>596</v>
      </c>
      <c r="L674" s="853">
        <v>50000</v>
      </c>
      <c r="M674" s="805">
        <f t="shared" si="0"/>
        <v>50000</v>
      </c>
    </row>
    <row r="675" spans="1:13" x14ac:dyDescent="0.35">
      <c r="A675" s="844"/>
      <c r="H675" s="801" t="s">
        <v>985</v>
      </c>
      <c r="I675" s="801"/>
      <c r="J675" s="853">
        <v>1</v>
      </c>
      <c r="K675" s="803" t="s">
        <v>596</v>
      </c>
      <c r="L675" s="853">
        <v>50000</v>
      </c>
      <c r="M675" s="805">
        <f t="shared" si="0"/>
        <v>50000</v>
      </c>
    </row>
    <row r="676" spans="1:13" x14ac:dyDescent="0.35">
      <c r="A676" s="844"/>
      <c r="H676" s="801"/>
      <c r="I676" s="801"/>
      <c r="J676" s="853"/>
      <c r="K676" s="803"/>
      <c r="L676" s="853"/>
      <c r="M676" s="805"/>
    </row>
    <row r="677" spans="1:13" x14ac:dyDescent="0.35">
      <c r="A677" s="844"/>
      <c r="H677" s="801"/>
      <c r="I677" s="801"/>
      <c r="J677" s="802"/>
      <c r="K677" s="803"/>
      <c r="L677" s="804"/>
      <c r="M677" s="805"/>
    </row>
    <row r="678" spans="1:13" x14ac:dyDescent="0.35">
      <c r="A678" s="847">
        <v>5</v>
      </c>
      <c r="B678" s="848">
        <v>2</v>
      </c>
      <c r="C678" s="848">
        <v>1</v>
      </c>
      <c r="D678" s="849" t="s">
        <v>65</v>
      </c>
      <c r="E678" s="849"/>
      <c r="F678" s="849"/>
      <c r="G678" s="849"/>
      <c r="H678" s="809" t="s">
        <v>986</v>
      </c>
      <c r="I678" s="809"/>
      <c r="J678" s="802"/>
      <c r="K678" s="803"/>
      <c r="L678" s="804"/>
      <c r="M678" s="823">
        <f>SUM(M679:M682)</f>
        <v>7780000</v>
      </c>
    </row>
    <row r="679" spans="1:13" x14ac:dyDescent="0.35">
      <c r="A679" s="844"/>
      <c r="H679" s="801" t="s">
        <v>987</v>
      </c>
      <c r="I679" s="801"/>
      <c r="J679" s="802">
        <v>4</v>
      </c>
      <c r="K679" s="803" t="s">
        <v>988</v>
      </c>
      <c r="L679" s="854">
        <v>1200000</v>
      </c>
      <c r="M679" s="805">
        <f>+L679*J679</f>
        <v>4800000</v>
      </c>
    </row>
    <row r="680" spans="1:13" x14ac:dyDescent="0.35">
      <c r="A680" s="844"/>
      <c r="H680" s="801" t="s">
        <v>989</v>
      </c>
      <c r="I680" s="801"/>
      <c r="J680" s="802">
        <v>3</v>
      </c>
      <c r="K680" s="803" t="s">
        <v>988</v>
      </c>
      <c r="L680" s="854">
        <v>30000</v>
      </c>
      <c r="M680" s="805">
        <f>+L680*J680</f>
        <v>90000</v>
      </c>
    </row>
    <row r="681" spans="1:13" x14ac:dyDescent="0.35">
      <c r="A681" s="844"/>
      <c r="H681" s="801" t="s">
        <v>990</v>
      </c>
      <c r="I681" s="801"/>
      <c r="J681" s="853">
        <v>6</v>
      </c>
      <c r="K681" s="803" t="s">
        <v>988</v>
      </c>
      <c r="L681" s="853">
        <v>15000</v>
      </c>
      <c r="M681" s="805">
        <f>+L681*J681</f>
        <v>90000</v>
      </c>
    </row>
    <row r="682" spans="1:13" x14ac:dyDescent="0.35">
      <c r="A682" s="844"/>
      <c r="H682" s="801" t="s">
        <v>991</v>
      </c>
      <c r="I682" s="801"/>
      <c r="J682" s="853">
        <v>8</v>
      </c>
      <c r="K682" s="803" t="s">
        <v>988</v>
      </c>
      <c r="L682" s="853">
        <v>350000</v>
      </c>
      <c r="M682" s="805">
        <f>+L682*J682</f>
        <v>2800000</v>
      </c>
    </row>
    <row r="683" spans="1:13" x14ac:dyDescent="0.35">
      <c r="A683" s="844"/>
      <c r="H683" s="801"/>
      <c r="I683" s="801"/>
      <c r="J683" s="853"/>
      <c r="K683" s="803"/>
      <c r="L683" s="853"/>
      <c r="M683" s="805"/>
    </row>
    <row r="684" spans="1:13" x14ac:dyDescent="0.35">
      <c r="A684" s="845">
        <v>5</v>
      </c>
      <c r="B684" s="826">
        <v>2</v>
      </c>
      <c r="C684" s="826">
        <v>2</v>
      </c>
      <c r="D684" s="826"/>
      <c r="E684" s="826"/>
      <c r="F684" s="826"/>
      <c r="G684" s="826"/>
      <c r="H684" s="817" t="s">
        <v>939</v>
      </c>
      <c r="I684" s="817"/>
      <c r="J684" s="818"/>
      <c r="K684" s="819"/>
      <c r="L684" s="820"/>
      <c r="M684" s="800">
        <f>M685+M701+M711</f>
        <v>5711550</v>
      </c>
    </row>
    <row r="685" spans="1:13" x14ac:dyDescent="0.35">
      <c r="A685" s="855">
        <v>5</v>
      </c>
      <c r="B685" s="856">
        <v>2</v>
      </c>
      <c r="C685" s="856">
        <v>2</v>
      </c>
      <c r="D685" s="857" t="s">
        <v>65</v>
      </c>
      <c r="E685" s="857"/>
      <c r="F685" s="857"/>
      <c r="G685" s="857"/>
      <c r="H685" s="858" t="s">
        <v>758</v>
      </c>
      <c r="I685" s="858"/>
      <c r="J685" s="859"/>
      <c r="K685" s="860"/>
      <c r="L685" s="861"/>
      <c r="M685" s="823">
        <f>+M686+M695+M698</f>
        <v>654800</v>
      </c>
    </row>
    <row r="686" spans="1:13" x14ac:dyDescent="0.35">
      <c r="A686" s="847">
        <v>5</v>
      </c>
      <c r="B686" s="848">
        <v>2</v>
      </c>
      <c r="C686" s="848">
        <v>2</v>
      </c>
      <c r="D686" s="849" t="s">
        <v>65</v>
      </c>
      <c r="E686" s="849"/>
      <c r="F686" s="849"/>
      <c r="G686" s="849"/>
      <c r="H686" s="809" t="s">
        <v>683</v>
      </c>
      <c r="I686" s="809"/>
      <c r="J686" s="810"/>
      <c r="K686" s="811"/>
      <c r="L686" s="815"/>
      <c r="M686" s="823">
        <f>SUM(M687:M693)</f>
        <v>304800</v>
      </c>
    </row>
    <row r="687" spans="1:13" x14ac:dyDescent="0.35">
      <c r="A687" s="844"/>
      <c r="H687" s="801" t="s">
        <v>992</v>
      </c>
      <c r="I687" s="801"/>
      <c r="J687" s="802">
        <v>2</v>
      </c>
      <c r="K687" s="803" t="s">
        <v>480</v>
      </c>
      <c r="L687" s="804">
        <v>38000</v>
      </c>
      <c r="M687" s="805">
        <f t="shared" ref="M687:M693" si="1">J687*L687</f>
        <v>76000</v>
      </c>
    </row>
    <row r="688" spans="1:13" x14ac:dyDescent="0.35">
      <c r="A688" s="844"/>
      <c r="H688" s="801" t="s">
        <v>993</v>
      </c>
      <c r="I688" s="801"/>
      <c r="J688" s="802">
        <v>2</v>
      </c>
      <c r="K688" s="803" t="s">
        <v>994</v>
      </c>
      <c r="L688" s="804">
        <v>40000</v>
      </c>
      <c r="M688" s="805">
        <f t="shared" si="1"/>
        <v>80000</v>
      </c>
    </row>
    <row r="689" spans="1:13" x14ac:dyDescent="0.35">
      <c r="A689" s="844"/>
      <c r="H689" s="801" t="s">
        <v>995</v>
      </c>
      <c r="I689" s="801"/>
      <c r="J689" s="802">
        <v>2</v>
      </c>
      <c r="K689" s="803" t="s">
        <v>689</v>
      </c>
      <c r="L689" s="804">
        <v>6500</v>
      </c>
      <c r="M689" s="805">
        <f t="shared" si="1"/>
        <v>13000</v>
      </c>
    </row>
    <row r="690" spans="1:13" x14ac:dyDescent="0.35">
      <c r="A690" s="844"/>
      <c r="H690" s="801" t="s">
        <v>996</v>
      </c>
      <c r="I690" s="801"/>
      <c r="J690" s="802">
        <v>12</v>
      </c>
      <c r="K690" s="803" t="s">
        <v>689</v>
      </c>
      <c r="L690" s="804">
        <v>2500</v>
      </c>
      <c r="M690" s="805">
        <f t="shared" si="1"/>
        <v>30000</v>
      </c>
    </row>
    <row r="691" spans="1:13" x14ac:dyDescent="0.35">
      <c r="A691" s="844"/>
      <c r="H691" s="801" t="s">
        <v>997</v>
      </c>
      <c r="I691" s="801"/>
      <c r="J691" s="802">
        <v>12</v>
      </c>
      <c r="K691" s="803" t="s">
        <v>689</v>
      </c>
      <c r="L691" s="804">
        <v>1900</v>
      </c>
      <c r="M691" s="805">
        <f t="shared" si="1"/>
        <v>22800</v>
      </c>
    </row>
    <row r="692" spans="1:13" x14ac:dyDescent="0.35">
      <c r="A692" s="844"/>
      <c r="H692" s="801" t="s">
        <v>998</v>
      </c>
      <c r="I692" s="801"/>
      <c r="J692" s="802">
        <v>1</v>
      </c>
      <c r="K692" s="803" t="s">
        <v>999</v>
      </c>
      <c r="L692" s="804">
        <v>11000</v>
      </c>
      <c r="M692" s="805">
        <f t="shared" si="1"/>
        <v>11000</v>
      </c>
    </row>
    <row r="693" spans="1:13" x14ac:dyDescent="0.35">
      <c r="A693" s="844"/>
      <c r="H693" s="801" t="s">
        <v>1000</v>
      </c>
      <c r="I693" s="801"/>
      <c r="J693" s="802">
        <v>12</v>
      </c>
      <c r="K693" s="803" t="s">
        <v>689</v>
      </c>
      <c r="L693" s="804">
        <v>6000</v>
      </c>
      <c r="M693" s="805">
        <f t="shared" si="1"/>
        <v>72000</v>
      </c>
    </row>
    <row r="694" spans="1:13" x14ac:dyDescent="0.35">
      <c r="A694" s="844"/>
      <c r="H694" s="801"/>
      <c r="I694" s="801"/>
      <c r="J694" s="802"/>
      <c r="K694" s="803"/>
      <c r="L694" s="804"/>
      <c r="M694" s="805"/>
    </row>
    <row r="695" spans="1:13" x14ac:dyDescent="0.35">
      <c r="A695" s="847">
        <v>5</v>
      </c>
      <c r="B695" s="848">
        <v>2</v>
      </c>
      <c r="C695" s="848">
        <v>2</v>
      </c>
      <c r="D695" s="849" t="s">
        <v>65</v>
      </c>
      <c r="E695" s="849"/>
      <c r="F695" s="849"/>
      <c r="G695" s="849"/>
      <c r="H695" s="809" t="s">
        <v>1001</v>
      </c>
      <c r="I695" s="809"/>
      <c r="J695" s="810"/>
      <c r="K695" s="811"/>
      <c r="L695" s="815"/>
      <c r="M695" s="823">
        <f>SUM(M696:M696)</f>
        <v>150000</v>
      </c>
    </row>
    <row r="696" spans="1:13" x14ac:dyDescent="0.35">
      <c r="A696" s="844"/>
      <c r="H696" s="801" t="s">
        <v>1002</v>
      </c>
      <c r="I696" s="801"/>
      <c r="J696" s="802">
        <v>100</v>
      </c>
      <c r="K696" s="803" t="s">
        <v>942</v>
      </c>
      <c r="L696" s="804">
        <v>1500</v>
      </c>
      <c r="M696" s="805">
        <f>J696*L696</f>
        <v>150000</v>
      </c>
    </row>
    <row r="697" spans="1:13" x14ac:dyDescent="0.35">
      <c r="A697" s="862"/>
      <c r="B697" s="829"/>
      <c r="C697" s="829"/>
      <c r="D697" s="829"/>
      <c r="E697" s="829"/>
      <c r="F697" s="829"/>
      <c r="G697" s="829"/>
      <c r="H697" s="863"/>
      <c r="I697" s="863"/>
      <c r="J697" s="864"/>
      <c r="K697" s="865"/>
      <c r="L697" s="866"/>
      <c r="M697" s="867"/>
    </row>
    <row r="698" spans="1:13" x14ac:dyDescent="0.35">
      <c r="A698" s="847">
        <v>5</v>
      </c>
      <c r="B698" s="848">
        <v>2</v>
      </c>
      <c r="C698" s="848">
        <v>2</v>
      </c>
      <c r="D698" s="849" t="s">
        <v>65</v>
      </c>
      <c r="E698" s="849"/>
      <c r="F698" s="849"/>
      <c r="G698" s="849"/>
      <c r="H698" s="809" t="s">
        <v>1003</v>
      </c>
      <c r="I698" s="809"/>
      <c r="J698" s="810"/>
      <c r="K698" s="811"/>
      <c r="L698" s="815"/>
      <c r="M698" s="823">
        <f>SUM(M699)</f>
        <v>200000</v>
      </c>
    </row>
    <row r="699" spans="1:13" x14ac:dyDescent="0.35">
      <c r="A699" s="844"/>
      <c r="H699" s="801" t="s">
        <v>1004</v>
      </c>
      <c r="I699" s="801"/>
      <c r="J699" s="802">
        <v>1</v>
      </c>
      <c r="K699" s="803" t="s">
        <v>475</v>
      </c>
      <c r="L699" s="804">
        <v>200000</v>
      </c>
      <c r="M699" s="805">
        <f>J699*L699</f>
        <v>200000</v>
      </c>
    </row>
    <row r="700" spans="1:13" x14ac:dyDescent="0.35">
      <c r="A700" s="844"/>
      <c r="H700" s="801"/>
      <c r="I700" s="801"/>
      <c r="J700" s="802"/>
      <c r="K700" s="803"/>
      <c r="L700" s="804"/>
      <c r="M700" s="805"/>
    </row>
    <row r="701" spans="1:13" x14ac:dyDescent="0.35">
      <c r="A701" s="855">
        <v>5</v>
      </c>
      <c r="B701" s="856">
        <v>2</v>
      </c>
      <c r="C701" s="856">
        <v>2</v>
      </c>
      <c r="D701" s="857" t="s">
        <v>86</v>
      </c>
      <c r="E701" s="857"/>
      <c r="F701" s="857"/>
      <c r="G701" s="857"/>
      <c r="H701" s="858" t="s">
        <v>940</v>
      </c>
      <c r="I701" s="858"/>
      <c r="J701" s="859"/>
      <c r="K701" s="860"/>
      <c r="L701" s="861"/>
      <c r="M701" s="823">
        <f>M702+M707</f>
        <v>2275250</v>
      </c>
    </row>
    <row r="702" spans="1:13" x14ac:dyDescent="0.35">
      <c r="A702" s="847">
        <v>5</v>
      </c>
      <c r="B702" s="848">
        <v>2</v>
      </c>
      <c r="C702" s="848">
        <v>2</v>
      </c>
      <c r="D702" s="849" t="s">
        <v>86</v>
      </c>
      <c r="E702" s="849"/>
      <c r="F702" s="849"/>
      <c r="G702" s="849"/>
      <c r="H702" s="809" t="s">
        <v>1005</v>
      </c>
      <c r="I702" s="809"/>
      <c r="J702" s="859"/>
      <c r="K702" s="860"/>
      <c r="L702" s="861"/>
      <c r="M702" s="823">
        <f>SUM(M703:M705)</f>
        <v>397500</v>
      </c>
    </row>
    <row r="703" spans="1:13" x14ac:dyDescent="0.35">
      <c r="A703" s="855"/>
      <c r="B703" s="856"/>
      <c r="C703" s="856"/>
      <c r="D703" s="857"/>
      <c r="E703" s="857"/>
      <c r="F703" s="857"/>
      <c r="G703" s="857"/>
      <c r="H703" s="801" t="s">
        <v>1006</v>
      </c>
      <c r="I703" s="801"/>
      <c r="J703" s="802">
        <v>5</v>
      </c>
      <c r="K703" s="803" t="s">
        <v>1007</v>
      </c>
      <c r="L703" s="804">
        <v>7500</v>
      </c>
      <c r="M703" s="805">
        <f>J703*L703</f>
        <v>37500</v>
      </c>
    </row>
    <row r="704" spans="1:13" x14ac:dyDescent="0.35">
      <c r="A704" s="855"/>
      <c r="B704" s="856"/>
      <c r="C704" s="856"/>
      <c r="D704" s="857"/>
      <c r="E704" s="857"/>
      <c r="F704" s="857"/>
      <c r="G704" s="857"/>
      <c r="H704" s="801" t="s">
        <v>1008</v>
      </c>
      <c r="I704" s="801"/>
      <c r="J704" s="802">
        <v>12</v>
      </c>
      <c r="K704" s="803" t="s">
        <v>942</v>
      </c>
      <c r="L704" s="804">
        <v>25000</v>
      </c>
      <c r="M704" s="805">
        <f>J704*L704</f>
        <v>300000</v>
      </c>
    </row>
    <row r="705" spans="1:13" x14ac:dyDescent="0.35">
      <c r="A705" s="855"/>
      <c r="B705" s="856"/>
      <c r="C705" s="856"/>
      <c r="D705" s="857"/>
      <c r="E705" s="857"/>
      <c r="F705" s="857"/>
      <c r="G705" s="857"/>
      <c r="H705" s="801" t="s">
        <v>1009</v>
      </c>
      <c r="I705" s="801"/>
      <c r="J705" s="802">
        <v>12</v>
      </c>
      <c r="K705" s="803" t="s">
        <v>942</v>
      </c>
      <c r="L705" s="804">
        <v>5000</v>
      </c>
      <c r="M705" s="805">
        <f>J705*L705</f>
        <v>60000</v>
      </c>
    </row>
    <row r="706" spans="1:13" x14ac:dyDescent="0.35">
      <c r="A706" s="855"/>
      <c r="B706" s="856"/>
      <c r="C706" s="856"/>
      <c r="D706" s="857"/>
      <c r="E706" s="857"/>
      <c r="F706" s="857"/>
      <c r="G706" s="857"/>
      <c r="H706" s="858"/>
      <c r="I706" s="858"/>
      <c r="J706" s="859"/>
      <c r="K706" s="860"/>
      <c r="L706" s="861"/>
      <c r="M706" s="823"/>
    </row>
    <row r="707" spans="1:13" x14ac:dyDescent="0.35">
      <c r="A707" s="847">
        <v>5</v>
      </c>
      <c r="B707" s="848">
        <v>2</v>
      </c>
      <c r="C707" s="848">
        <v>2</v>
      </c>
      <c r="D707" s="849" t="s">
        <v>86</v>
      </c>
      <c r="E707" s="849"/>
      <c r="F707" s="849"/>
      <c r="G707" s="849"/>
      <c r="H707" s="809" t="s">
        <v>1010</v>
      </c>
      <c r="I707" s="809"/>
      <c r="J707" s="810"/>
      <c r="K707" s="811"/>
      <c r="L707" s="815"/>
      <c r="M707" s="823">
        <f>SUM(M708:M709)</f>
        <v>1877750</v>
      </c>
    </row>
    <row r="708" spans="1:13" x14ac:dyDescent="0.35">
      <c r="A708" s="844"/>
      <c r="H708" s="801" t="s">
        <v>1011</v>
      </c>
      <c r="I708" s="801"/>
      <c r="J708" s="802">
        <v>730</v>
      </c>
      <c r="K708" s="803" t="s">
        <v>942</v>
      </c>
      <c r="L708" s="804">
        <v>175</v>
      </c>
      <c r="M708" s="805">
        <f>J708*L708</f>
        <v>127750</v>
      </c>
    </row>
    <row r="709" spans="1:13" x14ac:dyDescent="0.35">
      <c r="A709" s="844"/>
      <c r="H709" s="801" t="s">
        <v>1012</v>
      </c>
      <c r="I709" s="801"/>
      <c r="J709" s="853">
        <v>10000</v>
      </c>
      <c r="K709" s="803" t="s">
        <v>474</v>
      </c>
      <c r="L709" s="854">
        <v>175</v>
      </c>
      <c r="M709" s="805">
        <f>+L709*J709</f>
        <v>1750000</v>
      </c>
    </row>
    <row r="710" spans="1:13" x14ac:dyDescent="0.35">
      <c r="A710" s="844"/>
      <c r="H710" s="801"/>
      <c r="I710" s="801"/>
      <c r="J710" s="853"/>
      <c r="K710" s="803"/>
      <c r="L710" s="854"/>
      <c r="M710" s="805"/>
    </row>
    <row r="711" spans="1:13" x14ac:dyDescent="0.35">
      <c r="A711" s="855">
        <v>5</v>
      </c>
      <c r="B711" s="856">
        <v>2</v>
      </c>
      <c r="C711" s="856">
        <v>2</v>
      </c>
      <c r="D711" s="856">
        <v>11</v>
      </c>
      <c r="E711" s="856"/>
      <c r="F711" s="856"/>
      <c r="G711" s="856"/>
      <c r="H711" s="858" t="s">
        <v>897</v>
      </c>
      <c r="I711" s="858"/>
      <c r="J711" s="859"/>
      <c r="K711" s="860"/>
      <c r="L711" s="861"/>
      <c r="M711" s="823">
        <f>M712</f>
        <v>2781500</v>
      </c>
    </row>
    <row r="712" spans="1:13" x14ac:dyDescent="0.35">
      <c r="A712" s="847">
        <v>5</v>
      </c>
      <c r="B712" s="848">
        <v>2</v>
      </c>
      <c r="C712" s="848">
        <v>2</v>
      </c>
      <c r="D712" s="848">
        <v>11</v>
      </c>
      <c r="E712" s="848"/>
      <c r="F712" s="848"/>
      <c r="G712" s="848"/>
      <c r="H712" s="809" t="s">
        <v>1013</v>
      </c>
      <c r="I712" s="809"/>
      <c r="J712" s="810"/>
      <c r="K712" s="811"/>
      <c r="L712" s="815"/>
      <c r="M712" s="813">
        <f>M713+M714+M715</f>
        <v>2781500</v>
      </c>
    </row>
    <row r="713" spans="1:13" x14ac:dyDescent="0.35">
      <c r="A713" s="844"/>
      <c r="H713" s="801" t="s">
        <v>1014</v>
      </c>
      <c r="I713" s="801"/>
      <c r="J713" s="802">
        <v>69</v>
      </c>
      <c r="K713" s="803" t="s">
        <v>988</v>
      </c>
      <c r="L713" s="804">
        <v>17500</v>
      </c>
      <c r="M713" s="805">
        <f>+L713*J713</f>
        <v>1207500</v>
      </c>
    </row>
    <row r="714" spans="1:13" x14ac:dyDescent="0.35">
      <c r="A714" s="844"/>
      <c r="H714" s="801" t="s">
        <v>1015</v>
      </c>
      <c r="I714" s="801"/>
      <c r="J714" s="802">
        <f>23*3*2</f>
        <v>138</v>
      </c>
      <c r="K714" s="803" t="s">
        <v>988</v>
      </c>
      <c r="L714" s="804">
        <v>7500</v>
      </c>
      <c r="M714" s="805">
        <f>+L714*J714</f>
        <v>1035000</v>
      </c>
    </row>
    <row r="715" spans="1:13" x14ac:dyDescent="0.35">
      <c r="A715" s="844"/>
      <c r="H715" s="801" t="s">
        <v>1016</v>
      </c>
      <c r="I715" s="801"/>
      <c r="J715" s="802">
        <v>22</v>
      </c>
      <c r="K715" s="803" t="s">
        <v>988</v>
      </c>
      <c r="L715" s="804">
        <v>24500</v>
      </c>
      <c r="M715" s="805">
        <f>+L715*J715</f>
        <v>539000</v>
      </c>
    </row>
    <row r="716" spans="1:13" x14ac:dyDescent="0.35">
      <c r="A716" s="844"/>
      <c r="H716" s="801"/>
      <c r="I716" s="801"/>
      <c r="J716" s="802"/>
      <c r="K716" s="803"/>
      <c r="L716" s="804"/>
      <c r="M716" s="868"/>
    </row>
    <row r="717" spans="1:13" x14ac:dyDescent="0.35">
      <c r="A717" s="844"/>
      <c r="H717" s="863"/>
      <c r="I717" s="863"/>
      <c r="J717" s="864"/>
      <c r="K717" s="865"/>
      <c r="L717" s="866"/>
      <c r="M717" s="869"/>
    </row>
    <row r="718" spans="1:13" x14ac:dyDescent="0.35">
      <c r="A718" s="1977" t="s">
        <v>947</v>
      </c>
      <c r="B718" s="1978"/>
      <c r="C718" s="1978"/>
      <c r="D718" s="1978"/>
      <c r="E718" s="1978"/>
      <c r="F718" s="1978"/>
      <c r="G718" s="1978"/>
      <c r="H718" s="1978"/>
      <c r="I718" s="1978"/>
      <c r="J718" s="1978"/>
      <c r="K718" s="1978"/>
      <c r="L718" s="1979"/>
      <c r="M718" s="824">
        <f>+M652+M684</f>
        <v>28961550</v>
      </c>
    </row>
    <row r="719" spans="1:13" x14ac:dyDescent="0.35">
      <c r="A719" s="844"/>
      <c r="J719" s="1946" t="s">
        <v>948</v>
      </c>
      <c r="K719" s="1946"/>
      <c r="L719" s="1946"/>
      <c r="M719" s="1947"/>
    </row>
    <row r="720" spans="1:13" x14ac:dyDescent="0.35">
      <c r="A720" s="844"/>
      <c r="B720" s="738" t="s">
        <v>949</v>
      </c>
      <c r="D720" s="771" t="s">
        <v>461</v>
      </c>
      <c r="H720" s="825">
        <v>0</v>
      </c>
      <c r="I720" s="825"/>
      <c r="J720" s="1964" t="s">
        <v>950</v>
      </c>
      <c r="K720" s="1964"/>
      <c r="L720" s="1964"/>
      <c r="M720" s="1965"/>
    </row>
    <row r="721" spans="1:13" x14ac:dyDescent="0.35">
      <c r="A721" s="844"/>
      <c r="B721" s="738" t="s">
        <v>951</v>
      </c>
      <c r="D721" s="771" t="s">
        <v>461</v>
      </c>
      <c r="H721" s="825">
        <v>0</v>
      </c>
      <c r="I721" s="825"/>
      <c r="J721" s="1964" t="s">
        <v>952</v>
      </c>
      <c r="K721" s="1964"/>
      <c r="L721" s="1964"/>
      <c r="M721" s="1965"/>
    </row>
    <row r="722" spans="1:13" x14ac:dyDescent="0.35">
      <c r="A722" s="844"/>
      <c r="B722" s="738" t="s">
        <v>953</v>
      </c>
      <c r="D722" s="771" t="s">
        <v>461</v>
      </c>
      <c r="H722" s="825">
        <f>M718</f>
        <v>28961550</v>
      </c>
      <c r="I722" s="825"/>
      <c r="J722" s="797"/>
      <c r="K722" s="826"/>
      <c r="L722" s="797"/>
      <c r="M722" s="827"/>
    </row>
    <row r="723" spans="1:13" x14ac:dyDescent="0.35">
      <c r="A723" s="844"/>
      <c r="B723" s="828" t="s">
        <v>954</v>
      </c>
      <c r="C723" s="829"/>
      <c r="D723" s="829" t="s">
        <v>461</v>
      </c>
      <c r="E723" s="829"/>
      <c r="F723" s="829"/>
      <c r="G723" s="829"/>
      <c r="H723" s="830">
        <v>0</v>
      </c>
      <c r="I723" s="825"/>
      <c r="J723" s="797"/>
      <c r="K723" s="826"/>
      <c r="L723" s="797"/>
      <c r="M723" s="827"/>
    </row>
    <row r="724" spans="1:13" x14ac:dyDescent="0.35">
      <c r="A724" s="844"/>
      <c r="B724" s="738" t="s">
        <v>749</v>
      </c>
      <c r="H724" s="825">
        <f>SUM(H720:H723)</f>
        <v>28961550</v>
      </c>
      <c r="I724" s="825"/>
      <c r="J724" s="1964" t="s">
        <v>955</v>
      </c>
      <c r="K724" s="1964"/>
      <c r="L724" s="1964"/>
      <c r="M724" s="1965"/>
    </row>
    <row r="725" spans="1:13" x14ac:dyDescent="0.35">
      <c r="A725" s="862"/>
      <c r="B725" s="829"/>
      <c r="C725" s="829"/>
      <c r="D725" s="829"/>
      <c r="E725" s="829"/>
      <c r="F725" s="829"/>
      <c r="G725" s="829"/>
      <c r="H725" s="832"/>
      <c r="I725" s="832"/>
      <c r="J725" s="1912" t="s">
        <v>956</v>
      </c>
      <c r="K725" s="1912"/>
      <c r="L725" s="1912"/>
      <c r="M725" s="1966"/>
    </row>
    <row r="726" spans="1:13" x14ac:dyDescent="0.35">
      <c r="A726" s="844" t="s">
        <v>776</v>
      </c>
      <c r="H726" s="657" t="s">
        <v>957</v>
      </c>
      <c r="M726" s="795"/>
    </row>
    <row r="727" spans="1:13" x14ac:dyDescent="0.35">
      <c r="A727" s="844" t="s">
        <v>777</v>
      </c>
      <c r="H727" s="657" t="s">
        <v>957</v>
      </c>
      <c r="M727" s="795"/>
    </row>
    <row r="728" spans="1:13" x14ac:dyDescent="0.35">
      <c r="A728" s="844" t="s">
        <v>958</v>
      </c>
      <c r="M728" s="795"/>
    </row>
    <row r="729" spans="1:13" x14ac:dyDescent="0.35">
      <c r="A729" s="844" t="s">
        <v>779</v>
      </c>
      <c r="M729" s="795"/>
    </row>
    <row r="730" spans="1:13" x14ac:dyDescent="0.35">
      <c r="A730" s="844" t="s">
        <v>780</v>
      </c>
      <c r="M730" s="795"/>
    </row>
    <row r="731" spans="1:13" x14ac:dyDescent="0.35">
      <c r="A731" s="862" t="s">
        <v>904</v>
      </c>
      <c r="B731" s="829"/>
      <c r="C731" s="829"/>
      <c r="D731" s="829"/>
      <c r="E731" s="829"/>
      <c r="F731" s="829"/>
      <c r="G731" s="829"/>
      <c r="H731" s="832"/>
      <c r="I731" s="832"/>
      <c r="J731" s="832"/>
      <c r="K731" s="829"/>
      <c r="L731" s="832"/>
      <c r="M731" s="833"/>
    </row>
    <row r="732" spans="1:13" x14ac:dyDescent="0.35">
      <c r="A732" s="1924" t="s">
        <v>905</v>
      </c>
      <c r="B732" s="1925"/>
      <c r="C732" s="1925"/>
      <c r="D732" s="1925"/>
      <c r="E732" s="1925"/>
      <c r="F732" s="1925"/>
      <c r="G732" s="1925"/>
      <c r="H732" s="1925"/>
      <c r="I732" s="1925"/>
      <c r="J732" s="1925"/>
      <c r="K732" s="1925"/>
      <c r="L732" s="1925"/>
      <c r="M732" s="1926"/>
    </row>
    <row r="733" spans="1:13" x14ac:dyDescent="0.35">
      <c r="A733" s="834" t="s">
        <v>455</v>
      </c>
      <c r="B733" s="1927" t="s">
        <v>456</v>
      </c>
      <c r="C733" s="1925"/>
      <c r="D733" s="1925"/>
      <c r="E733" s="1925"/>
      <c r="F733" s="1925"/>
      <c r="G733" s="1925"/>
      <c r="H733" s="1928"/>
      <c r="I733" s="786"/>
      <c r="J733" s="1927" t="s">
        <v>457</v>
      </c>
      <c r="K733" s="1928"/>
      <c r="L733" s="1927" t="s">
        <v>782</v>
      </c>
      <c r="M733" s="1926"/>
    </row>
    <row r="734" spans="1:13" x14ac:dyDescent="0.35">
      <c r="A734" s="835">
        <v>1</v>
      </c>
      <c r="B734" s="1960"/>
      <c r="C734" s="1946"/>
      <c r="D734" s="1946"/>
      <c r="E734" s="1946"/>
      <c r="F734" s="1946"/>
      <c r="G734" s="1946"/>
      <c r="H734" s="1961"/>
      <c r="I734" s="794"/>
      <c r="J734" s="1960"/>
      <c r="K734" s="1961"/>
      <c r="L734" s="1960"/>
      <c r="M734" s="1947"/>
    </row>
    <row r="735" spans="1:13" x14ac:dyDescent="0.35">
      <c r="A735" s="835">
        <v>2</v>
      </c>
      <c r="B735" s="1814"/>
      <c r="C735" s="1962"/>
      <c r="D735" s="1962"/>
      <c r="E735" s="1962"/>
      <c r="F735" s="1962"/>
      <c r="G735" s="1962"/>
      <c r="H735" s="1963"/>
      <c r="I735" s="794"/>
      <c r="J735" s="1814"/>
      <c r="K735" s="1963"/>
      <c r="L735" s="1814"/>
      <c r="M735" s="1815"/>
    </row>
    <row r="736" spans="1:13" ht="15" thickBot="1" x14ac:dyDescent="0.4">
      <c r="A736" s="870" t="s">
        <v>904</v>
      </c>
      <c r="B736" s="1967"/>
      <c r="C736" s="1968"/>
      <c r="D736" s="1968"/>
      <c r="E736" s="1968"/>
      <c r="F736" s="1968"/>
      <c r="G736" s="1968"/>
      <c r="H736" s="1969"/>
      <c r="I736" s="837"/>
      <c r="J736" s="1967"/>
      <c r="K736" s="1969"/>
      <c r="L736" s="1967"/>
      <c r="M736" s="1970"/>
    </row>
    <row r="803" spans="1:17" s="771" customFormat="1" ht="15" thickBot="1" x14ac:dyDescent="0.4">
      <c r="H803" s="657"/>
      <c r="I803" s="657"/>
      <c r="J803" s="657"/>
      <c r="L803" s="657"/>
      <c r="M803" s="657"/>
      <c r="N803" s="657"/>
      <c r="O803" s="657"/>
      <c r="P803" s="657"/>
      <c r="Q803" s="657"/>
    </row>
    <row r="804" spans="1:17" ht="14.25" customHeight="1" x14ac:dyDescent="0.35">
      <c r="A804" s="1899" t="s">
        <v>907</v>
      </c>
      <c r="B804" s="1900"/>
      <c r="C804" s="1900"/>
      <c r="D804" s="1900"/>
      <c r="E804" s="1900"/>
      <c r="F804" s="1900"/>
      <c r="G804" s="1900"/>
      <c r="H804" s="1900"/>
      <c r="I804" s="1900"/>
      <c r="J804" s="1900"/>
      <c r="K804" s="1901"/>
      <c r="L804" s="1812"/>
      <c r="M804" s="1813"/>
    </row>
    <row r="805" spans="1:17" ht="14.25" customHeight="1" x14ac:dyDescent="0.35">
      <c r="A805" s="1902"/>
      <c r="B805" s="1903"/>
      <c r="C805" s="1903"/>
      <c r="D805" s="1903"/>
      <c r="E805" s="1903"/>
      <c r="F805" s="1903"/>
      <c r="G805" s="1903"/>
      <c r="H805" s="1903"/>
      <c r="I805" s="1903"/>
      <c r="J805" s="1903"/>
      <c r="K805" s="1904"/>
      <c r="L805" s="1814"/>
      <c r="M805" s="1815"/>
    </row>
    <row r="806" spans="1:17" ht="14.25" customHeight="1" x14ac:dyDescent="0.35">
      <c r="A806" s="1902" t="s">
        <v>712</v>
      </c>
      <c r="B806" s="1903"/>
      <c r="C806" s="1903"/>
      <c r="D806" s="1903"/>
      <c r="E806" s="1903"/>
      <c r="F806" s="1903"/>
      <c r="G806" s="1903"/>
      <c r="H806" s="1903"/>
      <c r="I806" s="1903"/>
      <c r="J806" s="1903"/>
      <c r="K806" s="1904"/>
      <c r="L806" s="1814"/>
      <c r="M806" s="1815"/>
    </row>
    <row r="807" spans="1:17" ht="14.25" customHeight="1" x14ac:dyDescent="0.35">
      <c r="A807" s="1905"/>
      <c r="B807" s="1906"/>
      <c r="C807" s="1906"/>
      <c r="D807" s="1906"/>
      <c r="E807" s="1906"/>
      <c r="F807" s="1906"/>
      <c r="G807" s="1906"/>
      <c r="H807" s="1906"/>
      <c r="I807" s="1906"/>
      <c r="J807" s="1906"/>
      <c r="K807" s="1907"/>
      <c r="L807" s="1814"/>
      <c r="M807" s="1815"/>
    </row>
    <row r="808" spans="1:17" x14ac:dyDescent="0.35">
      <c r="A808" s="1908" t="s">
        <v>5</v>
      </c>
      <c r="B808" s="1909"/>
      <c r="C808" s="1909"/>
      <c r="D808" s="1909"/>
      <c r="E808" s="1909"/>
      <c r="F808" s="1909"/>
      <c r="G808" s="1909"/>
      <c r="H808" s="1909"/>
      <c r="I808" s="1909"/>
      <c r="J808" s="1909"/>
      <c r="K808" s="1910"/>
      <c r="L808" s="1814"/>
      <c r="M808" s="1815"/>
    </row>
    <row r="809" spans="1:17" x14ac:dyDescent="0.35">
      <c r="A809" s="1911" t="s">
        <v>908</v>
      </c>
      <c r="B809" s="1912"/>
      <c r="C809" s="1912"/>
      <c r="D809" s="1912"/>
      <c r="E809" s="1912"/>
      <c r="F809" s="1912"/>
      <c r="G809" s="1912"/>
      <c r="H809" s="1912"/>
      <c r="I809" s="1912"/>
      <c r="J809" s="1912"/>
      <c r="K809" s="1913"/>
      <c r="L809" s="1816"/>
      <c r="M809" s="1817"/>
    </row>
    <row r="810" spans="1:17" x14ac:dyDescent="0.35">
      <c r="A810" s="1980" t="s">
        <v>714</v>
      </c>
      <c r="B810" s="1981"/>
      <c r="C810" s="1981"/>
      <c r="D810" s="1981"/>
      <c r="E810" s="1981"/>
      <c r="F810" s="1981"/>
      <c r="G810" s="1981"/>
      <c r="H810" s="772" t="s">
        <v>909</v>
      </c>
      <c r="I810" s="772"/>
      <c r="J810" s="772"/>
      <c r="K810" s="773"/>
      <c r="L810" s="772"/>
      <c r="M810" s="774"/>
    </row>
    <row r="811" spans="1:17" x14ac:dyDescent="0.35">
      <c r="A811" s="1980" t="s">
        <v>460</v>
      </c>
      <c r="B811" s="1981"/>
      <c r="C811" s="1981"/>
      <c r="D811" s="1981"/>
      <c r="E811" s="1981"/>
      <c r="F811" s="1981"/>
      <c r="G811" s="1981"/>
      <c r="H811" s="772" t="s">
        <v>910</v>
      </c>
      <c r="I811" s="772"/>
      <c r="J811" s="772"/>
      <c r="K811" s="773"/>
      <c r="L811" s="772"/>
      <c r="M811" s="774"/>
    </row>
    <row r="812" spans="1:17" x14ac:dyDescent="0.35">
      <c r="A812" s="1980" t="s">
        <v>717</v>
      </c>
      <c r="B812" s="1981"/>
      <c r="C812" s="1981"/>
      <c r="D812" s="1981"/>
      <c r="E812" s="1981"/>
      <c r="F812" s="1981"/>
      <c r="G812" s="1981"/>
      <c r="H812" s="772" t="s">
        <v>959</v>
      </c>
      <c r="I812" s="772"/>
      <c r="J812" s="772"/>
      <c r="K812" s="773"/>
      <c r="L812" s="772"/>
      <c r="M812" s="774"/>
    </row>
    <row r="813" spans="1:17" x14ac:dyDescent="0.35">
      <c r="A813" s="1980" t="s">
        <v>466</v>
      </c>
      <c r="B813" s="1981"/>
      <c r="C813" s="1981"/>
      <c r="D813" s="1981"/>
      <c r="E813" s="1981"/>
      <c r="F813" s="1981"/>
      <c r="G813" s="1981"/>
      <c r="H813" s="772" t="s">
        <v>1017</v>
      </c>
      <c r="I813" s="772"/>
      <c r="J813" s="772"/>
      <c r="K813" s="773"/>
      <c r="L813" s="772"/>
      <c r="M813" s="774"/>
    </row>
    <row r="814" spans="1:17" x14ac:dyDescent="0.35">
      <c r="A814" s="1980"/>
      <c r="B814" s="1981"/>
      <c r="C814" s="1981"/>
      <c r="D814" s="1981"/>
      <c r="E814" s="1981"/>
      <c r="F814" s="1981"/>
      <c r="G814" s="1981"/>
      <c r="H814" s="772"/>
      <c r="I814" s="772"/>
      <c r="J814" s="772"/>
      <c r="K814" s="773"/>
      <c r="L814" s="772"/>
      <c r="M814" s="774"/>
    </row>
    <row r="815" spans="1:17" x14ac:dyDescent="0.35">
      <c r="A815" s="1980" t="s">
        <v>913</v>
      </c>
      <c r="B815" s="1981"/>
      <c r="C815" s="1981"/>
      <c r="D815" s="1981"/>
      <c r="E815" s="1981"/>
      <c r="F815" s="1981"/>
      <c r="G815" s="1981"/>
      <c r="H815" s="772" t="s">
        <v>914</v>
      </c>
      <c r="I815" s="772"/>
      <c r="J815" s="772"/>
      <c r="K815" s="773"/>
      <c r="L815" s="772"/>
      <c r="M815" s="774"/>
    </row>
    <row r="816" spans="1:17" x14ac:dyDescent="0.35">
      <c r="A816" s="1980" t="s">
        <v>866</v>
      </c>
      <c r="B816" s="1981"/>
      <c r="C816" s="1981"/>
      <c r="D816" s="1981"/>
      <c r="E816" s="1981"/>
      <c r="F816" s="1981"/>
      <c r="G816" s="1981"/>
      <c r="H816" s="772" t="s">
        <v>867</v>
      </c>
      <c r="I816" s="772"/>
      <c r="J816" s="772"/>
      <c r="K816" s="773"/>
      <c r="L816" s="772"/>
      <c r="M816" s="774"/>
    </row>
    <row r="817" spans="1:13" x14ac:dyDescent="0.35">
      <c r="A817" s="1980" t="s">
        <v>868</v>
      </c>
      <c r="B817" s="1981"/>
      <c r="C817" s="1981"/>
      <c r="D817" s="1981"/>
      <c r="E817" s="1981"/>
      <c r="F817" s="1981"/>
      <c r="G817" s="1981"/>
      <c r="H817" s="777">
        <f>+M822</f>
        <v>44760000</v>
      </c>
      <c r="I817" s="777"/>
      <c r="J817" s="777"/>
      <c r="K817" s="773"/>
      <c r="L817" s="772"/>
      <c r="M817" s="774"/>
    </row>
    <row r="818" spans="1:13" x14ac:dyDescent="0.35">
      <c r="A818" s="1980" t="s">
        <v>869</v>
      </c>
      <c r="B818" s="1981"/>
      <c r="C818" s="1981"/>
      <c r="D818" s="1981"/>
      <c r="E818" s="1981"/>
      <c r="F818" s="1981"/>
      <c r="G818" s="1981"/>
      <c r="H818" s="772" t="s">
        <v>867</v>
      </c>
      <c r="I818" s="772"/>
      <c r="J818" s="772"/>
      <c r="K818" s="773"/>
      <c r="L818" s="772"/>
      <c r="M818" s="774"/>
    </row>
    <row r="819" spans="1:13" x14ac:dyDescent="0.35">
      <c r="A819" s="1924" t="s">
        <v>727</v>
      </c>
      <c r="B819" s="1925"/>
      <c r="C819" s="1925"/>
      <c r="D819" s="1925"/>
      <c r="E819" s="1925"/>
      <c r="F819" s="1925"/>
      <c r="G819" s="1925"/>
      <c r="H819" s="1925"/>
      <c r="I819" s="1925"/>
      <c r="J819" s="1925"/>
      <c r="K819" s="1925"/>
      <c r="L819" s="1925"/>
      <c r="M819" s="1926"/>
    </row>
    <row r="820" spans="1:13" x14ac:dyDescent="0.35">
      <c r="A820" s="1924" t="s">
        <v>721</v>
      </c>
      <c r="B820" s="1925"/>
      <c r="C820" s="1925"/>
      <c r="D820" s="1925"/>
      <c r="E820" s="1925"/>
      <c r="F820" s="1925"/>
      <c r="G820" s="1925"/>
      <c r="H820" s="1927" t="s">
        <v>728</v>
      </c>
      <c r="I820" s="1925"/>
      <c r="J820" s="1925"/>
      <c r="K820" s="1928"/>
      <c r="L820" s="1927" t="s">
        <v>729</v>
      </c>
      <c r="M820" s="1926"/>
    </row>
    <row r="821" spans="1:13" x14ac:dyDescent="0.35">
      <c r="A821" s="1922" t="s">
        <v>720</v>
      </c>
      <c r="B821" s="1923"/>
      <c r="C821" s="1923"/>
      <c r="D821" s="1923"/>
      <c r="E821" s="1923"/>
      <c r="F821" s="1923"/>
      <c r="G821" s="1923"/>
      <c r="H821" s="1934" t="s">
        <v>961</v>
      </c>
      <c r="I821" s="1923"/>
      <c r="J821" s="1923"/>
      <c r="K821" s="1936"/>
      <c r="L821" s="1971">
        <v>0.8</v>
      </c>
      <c r="M821" s="1972"/>
    </row>
    <row r="822" spans="1:13" x14ac:dyDescent="0.35">
      <c r="A822" s="1922" t="s">
        <v>730</v>
      </c>
      <c r="B822" s="1923"/>
      <c r="C822" s="1923"/>
      <c r="D822" s="1923"/>
      <c r="E822" s="1923"/>
      <c r="F822" s="1923"/>
      <c r="G822" s="1923"/>
      <c r="H822" s="1934" t="s">
        <v>916</v>
      </c>
      <c r="I822" s="1923"/>
      <c r="J822" s="1923"/>
      <c r="K822" s="1936"/>
      <c r="L822" s="839"/>
      <c r="M822" s="840">
        <f>+M833</f>
        <v>44760000</v>
      </c>
    </row>
    <row r="823" spans="1:13" x14ac:dyDescent="0.35">
      <c r="A823" s="1922" t="s">
        <v>732</v>
      </c>
      <c r="B823" s="1923"/>
      <c r="C823" s="1923"/>
      <c r="D823" s="1923"/>
      <c r="E823" s="1923"/>
      <c r="F823" s="1923"/>
      <c r="G823" s="1923"/>
      <c r="H823" s="1934" t="s">
        <v>1018</v>
      </c>
      <c r="I823" s="1923"/>
      <c r="J823" s="1923"/>
      <c r="K823" s="1936"/>
      <c r="L823" s="1971">
        <v>1</v>
      </c>
      <c r="M823" s="1972"/>
    </row>
    <row r="824" spans="1:13" ht="14.25" customHeight="1" x14ac:dyDescent="0.35">
      <c r="A824" s="1982" t="s">
        <v>735</v>
      </c>
      <c r="B824" s="1983"/>
      <c r="C824" s="1983"/>
      <c r="D824" s="1983"/>
      <c r="E824" s="1983"/>
      <c r="F824" s="1983"/>
      <c r="G824" s="1983"/>
      <c r="H824" s="1986" t="s">
        <v>1019</v>
      </c>
      <c r="I824" s="1983"/>
      <c r="J824" s="1983"/>
      <c r="K824" s="1987"/>
      <c r="L824" s="1990">
        <v>0.8</v>
      </c>
      <c r="M824" s="1991"/>
    </row>
    <row r="825" spans="1:13" x14ac:dyDescent="0.35">
      <c r="A825" s="1984"/>
      <c r="B825" s="1985"/>
      <c r="C825" s="1985"/>
      <c r="D825" s="1985"/>
      <c r="E825" s="1985"/>
      <c r="F825" s="1985"/>
      <c r="G825" s="1985"/>
      <c r="H825" s="1988"/>
      <c r="I825" s="1985"/>
      <c r="J825" s="1985"/>
      <c r="K825" s="1989"/>
      <c r="L825" s="1992"/>
      <c r="M825" s="1993"/>
    </row>
    <row r="826" spans="1:13" x14ac:dyDescent="0.35">
      <c r="A826" s="841"/>
      <c r="B826" s="773"/>
      <c r="C826" s="773"/>
      <c r="D826" s="773"/>
      <c r="E826" s="773"/>
      <c r="F826" s="773"/>
      <c r="G826" s="773"/>
      <c r="H826" s="780"/>
      <c r="I826" s="772"/>
      <c r="J826" s="772"/>
      <c r="K826" s="781"/>
      <c r="L826" s="772"/>
      <c r="M826" s="774"/>
    </row>
    <row r="827" spans="1:13" ht="14.25" customHeight="1" x14ac:dyDescent="0.35">
      <c r="A827" s="1975" t="s">
        <v>737</v>
      </c>
      <c r="B827" s="1976"/>
      <c r="C827" s="1976"/>
      <c r="D827" s="1976"/>
      <c r="E827" s="1976"/>
      <c r="F827" s="1976"/>
      <c r="G827" s="1976"/>
      <c r="H827" s="1950" t="s">
        <v>1020</v>
      </c>
      <c r="I827" s="1949"/>
      <c r="J827" s="1949"/>
      <c r="K827" s="1951"/>
      <c r="L827" s="1952"/>
      <c r="M827" s="1953"/>
    </row>
    <row r="828" spans="1:13" ht="14.25" customHeight="1" x14ac:dyDescent="0.35">
      <c r="A828" s="1954" t="s">
        <v>924</v>
      </c>
      <c r="B828" s="1955"/>
      <c r="C828" s="1955"/>
      <c r="D828" s="1955"/>
      <c r="E828" s="1955"/>
      <c r="F828" s="1955"/>
      <c r="G828" s="1955"/>
      <c r="H828" s="1955"/>
      <c r="I828" s="1955"/>
      <c r="J828" s="1955"/>
      <c r="K828" s="1955"/>
      <c r="L828" s="1955"/>
      <c r="M828" s="1956"/>
    </row>
    <row r="829" spans="1:13" ht="14.25" customHeight="1" x14ac:dyDescent="0.35">
      <c r="A829" s="1957" t="s">
        <v>925</v>
      </c>
      <c r="B829" s="1958"/>
      <c r="C829" s="1958"/>
      <c r="D829" s="1958"/>
      <c r="E829" s="1958"/>
      <c r="F829" s="1958"/>
      <c r="G829" s="1958"/>
      <c r="H829" s="1958"/>
      <c r="I829" s="1958"/>
      <c r="J829" s="1958"/>
      <c r="K829" s="1958"/>
      <c r="L829" s="1958"/>
      <c r="M829" s="1959"/>
    </row>
    <row r="830" spans="1:13" x14ac:dyDescent="0.35">
      <c r="A830" s="1941" t="s">
        <v>746</v>
      </c>
      <c r="B830" s="1942"/>
      <c r="C830" s="1942"/>
      <c r="D830" s="1942"/>
      <c r="E830" s="1942"/>
      <c r="F830" s="1942"/>
      <c r="G830" s="1942"/>
      <c r="H830" s="1943" t="s">
        <v>879</v>
      </c>
      <c r="I830" s="782"/>
      <c r="J830" s="1945" t="s">
        <v>748</v>
      </c>
      <c r="K830" s="1909"/>
      <c r="L830" s="1910"/>
      <c r="M830" s="783" t="s">
        <v>749</v>
      </c>
    </row>
    <row r="831" spans="1:13" x14ac:dyDescent="0.35">
      <c r="A831" s="1905"/>
      <c r="B831" s="1906"/>
      <c r="C831" s="1906"/>
      <c r="D831" s="1906"/>
      <c r="E831" s="1906"/>
      <c r="F831" s="1906"/>
      <c r="G831" s="1906"/>
      <c r="H831" s="1944"/>
      <c r="I831" s="784"/>
      <c r="J831" s="785" t="s">
        <v>880</v>
      </c>
      <c r="K831" s="785" t="s">
        <v>60</v>
      </c>
      <c r="L831" s="785" t="s">
        <v>752</v>
      </c>
      <c r="M831" s="783" t="s">
        <v>881</v>
      </c>
    </row>
    <row r="832" spans="1:13" x14ac:dyDescent="0.35">
      <c r="A832" s="1924">
        <v>1</v>
      </c>
      <c r="B832" s="1925"/>
      <c r="C832" s="1925"/>
      <c r="D832" s="1925"/>
      <c r="E832" s="1925"/>
      <c r="F832" s="1925"/>
      <c r="G832" s="1925"/>
      <c r="H832" s="786">
        <v>2</v>
      </c>
      <c r="I832" s="786"/>
      <c r="J832" s="786">
        <v>3</v>
      </c>
      <c r="K832" s="786">
        <v>4</v>
      </c>
      <c r="L832" s="786">
        <v>5</v>
      </c>
      <c r="M832" s="787" t="s">
        <v>882</v>
      </c>
    </row>
    <row r="833" spans="1:13" x14ac:dyDescent="0.35">
      <c r="A833" s="842">
        <v>5</v>
      </c>
      <c r="B833" s="843">
        <v>2</v>
      </c>
      <c r="C833" s="843"/>
      <c r="D833" s="843"/>
      <c r="E833" s="843"/>
      <c r="F833" s="843"/>
      <c r="G833" s="843"/>
      <c r="H833" s="790" t="s">
        <v>926</v>
      </c>
      <c r="I833" s="790"/>
      <c r="J833" s="790"/>
      <c r="K833" s="786"/>
      <c r="L833" s="790"/>
      <c r="M833" s="791">
        <f>+M835+M861</f>
        <v>44760000</v>
      </c>
    </row>
    <row r="834" spans="1:13" x14ac:dyDescent="0.35">
      <c r="A834" s="844"/>
      <c r="H834" s="793"/>
      <c r="I834" s="793"/>
      <c r="J834" s="793"/>
      <c r="K834" s="794"/>
      <c r="L834" s="793"/>
      <c r="M834" s="795"/>
    </row>
    <row r="835" spans="1:13" x14ac:dyDescent="0.35">
      <c r="A835" s="845">
        <v>5</v>
      </c>
      <c r="B835" s="826">
        <v>2</v>
      </c>
      <c r="C835" s="826">
        <v>1</v>
      </c>
      <c r="D835" s="846"/>
      <c r="E835" s="846"/>
      <c r="F835" s="846"/>
      <c r="G835" s="846"/>
      <c r="H835" s="799" t="s">
        <v>927</v>
      </c>
      <c r="I835" s="799"/>
      <c r="J835" s="799"/>
      <c r="K835" s="785"/>
      <c r="L835" s="799"/>
      <c r="M835" s="800">
        <f>SUM(M836+M857)</f>
        <v>23965000</v>
      </c>
    </row>
    <row r="836" spans="1:13" x14ac:dyDescent="0.35">
      <c r="A836" s="845">
        <v>5</v>
      </c>
      <c r="B836" s="826">
        <v>2</v>
      </c>
      <c r="C836" s="826">
        <v>1</v>
      </c>
      <c r="D836" s="846" t="s">
        <v>65</v>
      </c>
      <c r="E836" s="846"/>
      <c r="F836" s="846"/>
      <c r="G836" s="846"/>
      <c r="H836" s="799" t="s">
        <v>928</v>
      </c>
      <c r="I836" s="799"/>
      <c r="J836" s="793"/>
      <c r="K836" s="794"/>
      <c r="L836" s="793"/>
      <c r="M836" s="800">
        <f>SUM(M853+M847+M837)</f>
        <v>13215000</v>
      </c>
    </row>
    <row r="837" spans="1:13" x14ac:dyDescent="0.35">
      <c r="A837" s="847">
        <v>5</v>
      </c>
      <c r="B837" s="848">
        <v>2</v>
      </c>
      <c r="C837" s="848">
        <v>1</v>
      </c>
      <c r="D837" s="849" t="s">
        <v>65</v>
      </c>
      <c r="E837" s="849"/>
      <c r="F837" s="849"/>
      <c r="G837" s="849"/>
      <c r="H837" s="850" t="s">
        <v>965</v>
      </c>
      <c r="I837" s="850"/>
      <c r="J837" s="850"/>
      <c r="K837" s="851"/>
      <c r="L837" s="809" t="s">
        <v>2</v>
      </c>
      <c r="M837" s="823">
        <f>SUM(M838:M845)</f>
        <v>6775000</v>
      </c>
    </row>
    <row r="838" spans="1:13" x14ac:dyDescent="0.35">
      <c r="A838" s="844"/>
      <c r="H838" s="801" t="s">
        <v>968</v>
      </c>
      <c r="I838" s="801"/>
      <c r="J838" s="802">
        <v>1</v>
      </c>
      <c r="K838" s="803" t="s">
        <v>969</v>
      </c>
      <c r="L838" s="804">
        <v>750000</v>
      </c>
      <c r="M838" s="805">
        <f>SUM(L838)</f>
        <v>750000</v>
      </c>
    </row>
    <row r="839" spans="1:13" x14ac:dyDescent="0.35">
      <c r="A839" s="844"/>
      <c r="H839" s="801" t="s">
        <v>970</v>
      </c>
      <c r="I839" s="801"/>
      <c r="J839" s="802">
        <v>1</v>
      </c>
      <c r="K839" s="803" t="s">
        <v>969</v>
      </c>
      <c r="L839" s="804">
        <v>600000</v>
      </c>
      <c r="M839" s="805">
        <f>SUM(L839)</f>
        <v>600000</v>
      </c>
    </row>
    <row r="840" spans="1:13" x14ac:dyDescent="0.35">
      <c r="A840" s="844"/>
      <c r="H840" s="801" t="s">
        <v>971</v>
      </c>
      <c r="I840" s="801"/>
      <c r="J840" s="802">
        <v>1</v>
      </c>
      <c r="K840" s="803" t="s">
        <v>969</v>
      </c>
      <c r="L840" s="804">
        <v>475000</v>
      </c>
      <c r="M840" s="805">
        <f>SUM(L840)</f>
        <v>475000</v>
      </c>
    </row>
    <row r="841" spans="1:13" x14ac:dyDescent="0.35">
      <c r="A841" s="844"/>
      <c r="H841" s="801" t="s">
        <v>972</v>
      </c>
      <c r="I841" s="801"/>
      <c r="J841" s="802">
        <v>10</v>
      </c>
      <c r="K841" s="803" t="s">
        <v>969</v>
      </c>
      <c r="L841" s="804">
        <v>400000</v>
      </c>
      <c r="M841" s="805">
        <f>+L841*J841</f>
        <v>4000000</v>
      </c>
    </row>
    <row r="842" spans="1:13" x14ac:dyDescent="0.35">
      <c r="A842" s="844"/>
      <c r="H842" s="801" t="s">
        <v>973</v>
      </c>
      <c r="I842" s="801"/>
      <c r="J842" s="802">
        <v>1</v>
      </c>
      <c r="K842" s="803" t="s">
        <v>969</v>
      </c>
      <c r="L842" s="804">
        <v>350000</v>
      </c>
      <c r="M842" s="805">
        <f>SUM(L842)</f>
        <v>350000</v>
      </c>
    </row>
    <row r="843" spans="1:13" x14ac:dyDescent="0.35">
      <c r="A843" s="844"/>
      <c r="H843" s="801"/>
      <c r="I843" s="801"/>
      <c r="J843" s="802"/>
      <c r="K843" s="803"/>
      <c r="L843" s="804"/>
      <c r="M843" s="805"/>
    </row>
    <row r="844" spans="1:13" x14ac:dyDescent="0.35">
      <c r="A844" s="847">
        <v>5</v>
      </c>
      <c r="B844" s="848">
        <v>2</v>
      </c>
      <c r="C844" s="848">
        <v>1</v>
      </c>
      <c r="D844" s="849" t="s">
        <v>65</v>
      </c>
      <c r="E844" s="849"/>
      <c r="F844" s="849"/>
      <c r="G844" s="849"/>
      <c r="H844" s="801" t="s">
        <v>930</v>
      </c>
      <c r="I844" s="801"/>
      <c r="J844" s="871">
        <v>0</v>
      </c>
      <c r="K844" s="872">
        <v>0</v>
      </c>
      <c r="L844" s="871">
        <v>0</v>
      </c>
      <c r="M844" s="873">
        <v>0</v>
      </c>
    </row>
    <row r="845" spans="1:13" x14ac:dyDescent="0.35">
      <c r="A845" s="844"/>
      <c r="H845" s="801" t="s">
        <v>1021</v>
      </c>
      <c r="I845" s="801"/>
      <c r="J845" s="874">
        <v>3</v>
      </c>
      <c r="K845" s="872" t="s">
        <v>596</v>
      </c>
      <c r="L845" s="871">
        <v>200000</v>
      </c>
      <c r="M845" s="873">
        <f>L845*J845</f>
        <v>600000</v>
      </c>
    </row>
    <row r="846" spans="1:13" x14ac:dyDescent="0.35">
      <c r="A846" s="844"/>
      <c r="H846" s="816"/>
      <c r="I846" s="816"/>
      <c r="J846" s="802"/>
      <c r="K846" s="803"/>
      <c r="L846" s="804"/>
      <c r="M846" s="805"/>
    </row>
    <row r="847" spans="1:13" x14ac:dyDescent="0.35">
      <c r="A847" s="847">
        <v>5</v>
      </c>
      <c r="B847" s="848">
        <v>2</v>
      </c>
      <c r="C847" s="848">
        <v>1</v>
      </c>
      <c r="D847" s="849" t="s">
        <v>65</v>
      </c>
      <c r="E847" s="849"/>
      <c r="F847" s="849"/>
      <c r="G847" s="849"/>
      <c r="H847" s="809" t="s">
        <v>974</v>
      </c>
      <c r="I847" s="809"/>
      <c r="J847" s="810"/>
      <c r="K847" s="811"/>
      <c r="L847" s="812" t="s">
        <v>2</v>
      </c>
      <c r="M847" s="823">
        <f>SUM(M848:M851)</f>
        <v>6020000</v>
      </c>
    </row>
    <row r="848" spans="1:13" x14ac:dyDescent="0.35">
      <c r="A848" s="844"/>
      <c r="H848" s="801" t="s">
        <v>975</v>
      </c>
      <c r="I848" s="801"/>
      <c r="J848" s="853">
        <v>32</v>
      </c>
      <c r="K848" s="803" t="s">
        <v>976</v>
      </c>
      <c r="L848" s="853">
        <v>85000</v>
      </c>
      <c r="M848" s="805">
        <f>+L848*J848</f>
        <v>2720000</v>
      </c>
    </row>
    <row r="849" spans="1:13" x14ac:dyDescent="0.35">
      <c r="A849" s="844"/>
      <c r="H849" s="801" t="s">
        <v>977</v>
      </c>
      <c r="I849" s="801"/>
      <c r="J849" s="853">
        <v>12</v>
      </c>
      <c r="K849" s="803" t="s">
        <v>978</v>
      </c>
      <c r="L849" s="853">
        <v>150000</v>
      </c>
      <c r="M849" s="805">
        <f>+L849*J849</f>
        <v>1800000</v>
      </c>
    </row>
    <row r="850" spans="1:13" x14ac:dyDescent="0.35">
      <c r="A850" s="844"/>
      <c r="H850" s="801" t="s">
        <v>1022</v>
      </c>
      <c r="I850" s="801"/>
      <c r="J850" s="853">
        <v>4</v>
      </c>
      <c r="K850" s="803" t="s">
        <v>596</v>
      </c>
      <c r="L850" s="853">
        <v>150000</v>
      </c>
      <c r="M850" s="805">
        <f>+L850*J850</f>
        <v>600000</v>
      </c>
    </row>
    <row r="851" spans="1:13" x14ac:dyDescent="0.35">
      <c r="A851" s="844"/>
      <c r="H851" s="801" t="s">
        <v>1023</v>
      </c>
      <c r="I851" s="801"/>
      <c r="J851" s="853">
        <v>36</v>
      </c>
      <c r="K851" s="803" t="s">
        <v>596</v>
      </c>
      <c r="L851" s="853">
        <v>25000</v>
      </c>
      <c r="M851" s="805">
        <f>+L851*J851</f>
        <v>900000</v>
      </c>
    </row>
    <row r="852" spans="1:13" x14ac:dyDescent="0.35">
      <c r="A852" s="844"/>
      <c r="H852" s="801"/>
      <c r="I852" s="801"/>
      <c r="J852" s="802"/>
      <c r="K852" s="803"/>
      <c r="L852" s="804"/>
      <c r="M852" s="805"/>
    </row>
    <row r="853" spans="1:13" x14ac:dyDescent="0.35">
      <c r="A853" s="847">
        <v>5</v>
      </c>
      <c r="B853" s="848">
        <v>2</v>
      </c>
      <c r="C853" s="848">
        <v>1</v>
      </c>
      <c r="D853" s="849" t="s">
        <v>65</v>
      </c>
      <c r="E853" s="849"/>
      <c r="F853" s="849"/>
      <c r="G853" s="849"/>
      <c r="H853" s="809" t="s">
        <v>986</v>
      </c>
      <c r="I853" s="809"/>
      <c r="J853" s="802"/>
      <c r="K853" s="803"/>
      <c r="L853" s="804"/>
      <c r="M853" s="823">
        <f>SUM(M854:M855)</f>
        <v>420000</v>
      </c>
    </row>
    <row r="854" spans="1:13" x14ac:dyDescent="0.35">
      <c r="A854" s="844"/>
      <c r="H854" s="801" t="s">
        <v>1024</v>
      </c>
      <c r="I854" s="801"/>
      <c r="J854" s="802">
        <v>12</v>
      </c>
      <c r="K854" s="803" t="s">
        <v>988</v>
      </c>
      <c r="L854" s="854">
        <v>30000</v>
      </c>
      <c r="M854" s="805">
        <f>+L854*J854</f>
        <v>360000</v>
      </c>
    </row>
    <row r="855" spans="1:13" x14ac:dyDescent="0.35">
      <c r="A855" s="844"/>
      <c r="H855" s="801" t="s">
        <v>1025</v>
      </c>
      <c r="I855" s="801"/>
      <c r="J855" s="853">
        <v>4</v>
      </c>
      <c r="K855" s="803" t="s">
        <v>988</v>
      </c>
      <c r="L855" s="853">
        <v>15000</v>
      </c>
      <c r="M855" s="805">
        <f>+L855*J855</f>
        <v>60000</v>
      </c>
    </row>
    <row r="856" spans="1:13" x14ac:dyDescent="0.35">
      <c r="A856" s="844"/>
      <c r="H856" s="801"/>
      <c r="I856" s="801"/>
      <c r="J856" s="853"/>
      <c r="K856" s="803"/>
      <c r="L856" s="853"/>
      <c r="M856" s="805"/>
    </row>
    <row r="857" spans="1:13" x14ac:dyDescent="0.35">
      <c r="A857" s="845">
        <v>5</v>
      </c>
      <c r="B857" s="826">
        <v>2</v>
      </c>
      <c r="C857" s="826">
        <v>1</v>
      </c>
      <c r="D857" s="846" t="s">
        <v>73</v>
      </c>
      <c r="E857" s="846"/>
      <c r="F857" s="846"/>
      <c r="G857" s="846"/>
      <c r="H857" s="799" t="s">
        <v>1026</v>
      </c>
      <c r="I857" s="799"/>
      <c r="J857" s="793"/>
      <c r="K857" s="794"/>
      <c r="L857" s="793"/>
      <c r="M857" s="800">
        <f>SUM(M858)</f>
        <v>10750000</v>
      </c>
    </row>
    <row r="858" spans="1:13" x14ac:dyDescent="0.35">
      <c r="A858" s="845">
        <v>5</v>
      </c>
      <c r="B858" s="826">
        <v>2</v>
      </c>
      <c r="C858" s="826">
        <v>1</v>
      </c>
      <c r="D858" s="846" t="s">
        <v>73</v>
      </c>
      <c r="E858" s="846"/>
      <c r="F858" s="846"/>
      <c r="G858" s="846"/>
      <c r="H858" s="817" t="s">
        <v>1027</v>
      </c>
      <c r="I858" s="817"/>
      <c r="J858" s="818"/>
      <c r="K858" s="819"/>
      <c r="L858" s="820"/>
      <c r="M858" s="800">
        <f>SUM(M859)</f>
        <v>10750000</v>
      </c>
    </row>
    <row r="859" spans="1:13" x14ac:dyDescent="0.35">
      <c r="A859" s="847"/>
      <c r="B859" s="848"/>
      <c r="C859" s="848"/>
      <c r="D859" s="849"/>
      <c r="E859" s="849"/>
      <c r="F859" s="849"/>
      <c r="G859" s="849"/>
      <c r="H859" s="801" t="s">
        <v>1028</v>
      </c>
      <c r="I859" s="801"/>
      <c r="J859" s="853">
        <f>215*2</f>
        <v>430</v>
      </c>
      <c r="K859" s="803" t="s">
        <v>988</v>
      </c>
      <c r="L859" s="853">
        <v>25000</v>
      </c>
      <c r="M859" s="805">
        <f>+L859*J859</f>
        <v>10750000</v>
      </c>
    </row>
    <row r="860" spans="1:13" x14ac:dyDescent="0.35">
      <c r="A860" s="844"/>
      <c r="H860" s="801"/>
      <c r="I860" s="801"/>
      <c r="J860" s="853"/>
      <c r="K860" s="803"/>
      <c r="L860" s="853"/>
      <c r="M860" s="805"/>
    </row>
    <row r="861" spans="1:13" x14ac:dyDescent="0.35">
      <c r="A861" s="845">
        <v>5</v>
      </c>
      <c r="B861" s="826">
        <v>2</v>
      </c>
      <c r="C861" s="826">
        <v>2</v>
      </c>
      <c r="D861" s="826"/>
      <c r="E861" s="826"/>
      <c r="F861" s="826"/>
      <c r="G861" s="826"/>
      <c r="H861" s="817" t="s">
        <v>939</v>
      </c>
      <c r="I861" s="817"/>
      <c r="J861" s="818"/>
      <c r="K861" s="819"/>
      <c r="L861" s="820"/>
      <c r="M861" s="800">
        <f>SUM(M862+M875+M879+M883)</f>
        <v>20795000</v>
      </c>
    </row>
    <row r="862" spans="1:13" x14ac:dyDescent="0.35">
      <c r="A862" s="855">
        <v>5</v>
      </c>
      <c r="B862" s="856">
        <v>2</v>
      </c>
      <c r="C862" s="856">
        <v>2</v>
      </c>
      <c r="D862" s="857" t="s">
        <v>65</v>
      </c>
      <c r="E862" s="857"/>
      <c r="F862" s="857"/>
      <c r="G862" s="857"/>
      <c r="H862" s="858" t="s">
        <v>758</v>
      </c>
      <c r="I862" s="858"/>
      <c r="J862" s="859"/>
      <c r="K862" s="860"/>
      <c r="L862" s="861"/>
      <c r="M862" s="823">
        <f>+M863+M869+M872</f>
        <v>1130000</v>
      </c>
    </row>
    <row r="863" spans="1:13" x14ac:dyDescent="0.35">
      <c r="A863" s="847">
        <v>5</v>
      </c>
      <c r="B863" s="848">
        <v>2</v>
      </c>
      <c r="C863" s="848">
        <v>2</v>
      </c>
      <c r="D863" s="849" t="s">
        <v>65</v>
      </c>
      <c r="E863" s="849"/>
      <c r="F863" s="849"/>
      <c r="G863" s="849"/>
      <c r="H863" s="809" t="s">
        <v>683</v>
      </c>
      <c r="I863" s="809"/>
      <c r="J863" s="810"/>
      <c r="K863" s="811"/>
      <c r="L863" s="815"/>
      <c r="M863" s="823">
        <f>SUM(M864:M867)</f>
        <v>180000</v>
      </c>
    </row>
    <row r="864" spans="1:13" x14ac:dyDescent="0.35">
      <c r="A864" s="844"/>
      <c r="H864" s="801" t="s">
        <v>992</v>
      </c>
      <c r="I864" s="801"/>
      <c r="J864" s="802">
        <v>2</v>
      </c>
      <c r="K864" s="803" t="s">
        <v>480</v>
      </c>
      <c r="L864" s="804">
        <v>38000</v>
      </c>
      <c r="M864" s="805">
        <f>J864*L864</f>
        <v>76000</v>
      </c>
    </row>
    <row r="865" spans="1:13" x14ac:dyDescent="0.35">
      <c r="A865" s="844"/>
      <c r="H865" s="801" t="s">
        <v>993</v>
      </c>
      <c r="I865" s="801"/>
      <c r="J865" s="802">
        <v>2</v>
      </c>
      <c r="K865" s="803" t="s">
        <v>994</v>
      </c>
      <c r="L865" s="804">
        <v>40000</v>
      </c>
      <c r="M865" s="805">
        <f>J865*L865</f>
        <v>80000</v>
      </c>
    </row>
    <row r="866" spans="1:13" x14ac:dyDescent="0.35">
      <c r="A866" s="844"/>
      <c r="H866" s="801" t="s">
        <v>995</v>
      </c>
      <c r="I866" s="801"/>
      <c r="J866" s="802">
        <v>2</v>
      </c>
      <c r="K866" s="803" t="s">
        <v>689</v>
      </c>
      <c r="L866" s="804">
        <v>6500</v>
      </c>
      <c r="M866" s="805">
        <f>J866*L866</f>
        <v>13000</v>
      </c>
    </row>
    <row r="867" spans="1:13" x14ac:dyDescent="0.35">
      <c r="A867" s="844"/>
      <c r="H867" s="801" t="s">
        <v>998</v>
      </c>
      <c r="I867" s="801"/>
      <c r="J867" s="802">
        <v>1</v>
      </c>
      <c r="K867" s="803" t="s">
        <v>689</v>
      </c>
      <c r="L867" s="804">
        <v>11000</v>
      </c>
      <c r="M867" s="805">
        <f>J867*L867</f>
        <v>11000</v>
      </c>
    </row>
    <row r="868" spans="1:13" x14ac:dyDescent="0.35">
      <c r="A868" s="844"/>
      <c r="H868" s="801"/>
      <c r="I868" s="801"/>
      <c r="J868" s="802"/>
      <c r="K868" s="803"/>
      <c r="L868" s="804"/>
      <c r="M868" s="805"/>
    </row>
    <row r="869" spans="1:13" x14ac:dyDescent="0.35">
      <c r="A869" s="847">
        <v>5</v>
      </c>
      <c r="B869" s="848">
        <v>2</v>
      </c>
      <c r="C869" s="848">
        <v>2</v>
      </c>
      <c r="D869" s="849" t="s">
        <v>65</v>
      </c>
      <c r="E869" s="849"/>
      <c r="F869" s="849"/>
      <c r="G869" s="849"/>
      <c r="H869" s="809" t="s">
        <v>1029</v>
      </c>
      <c r="I869" s="809"/>
      <c r="J869" s="810"/>
      <c r="K869" s="811"/>
      <c r="L869" s="815"/>
      <c r="M869" s="823">
        <f>SUM(M870:M870)</f>
        <v>150000</v>
      </c>
    </row>
    <row r="870" spans="1:13" x14ac:dyDescent="0.35">
      <c r="A870" s="844"/>
      <c r="H870" s="801" t="s">
        <v>1002</v>
      </c>
      <c r="I870" s="801"/>
      <c r="J870" s="802">
        <v>100</v>
      </c>
      <c r="K870" s="803" t="s">
        <v>942</v>
      </c>
      <c r="L870" s="804">
        <v>1500</v>
      </c>
      <c r="M870" s="805">
        <f>J870*L870</f>
        <v>150000</v>
      </c>
    </row>
    <row r="871" spans="1:13" x14ac:dyDescent="0.35">
      <c r="A871" s="862"/>
      <c r="B871" s="829"/>
      <c r="C871" s="829"/>
      <c r="D871" s="829"/>
      <c r="E871" s="829"/>
      <c r="F871" s="829"/>
      <c r="G871" s="829"/>
      <c r="H871" s="863"/>
      <c r="I871" s="863"/>
      <c r="J871" s="864"/>
      <c r="K871" s="865"/>
      <c r="L871" s="866"/>
      <c r="M871" s="867"/>
    </row>
    <row r="872" spans="1:13" x14ac:dyDescent="0.35">
      <c r="A872" s="847">
        <v>5</v>
      </c>
      <c r="B872" s="848">
        <v>2</v>
      </c>
      <c r="C872" s="848">
        <v>2</v>
      </c>
      <c r="D872" s="849" t="s">
        <v>65</v>
      </c>
      <c r="E872" s="849"/>
      <c r="F872" s="849"/>
      <c r="G872" s="849"/>
      <c r="H872" s="809" t="s">
        <v>1003</v>
      </c>
      <c r="I872" s="809"/>
      <c r="J872" s="810"/>
      <c r="K872" s="811"/>
      <c r="L872" s="815"/>
      <c r="M872" s="823">
        <f>SUM(M873)</f>
        <v>800000</v>
      </c>
    </row>
    <row r="873" spans="1:13" x14ac:dyDescent="0.35">
      <c r="A873" s="844"/>
      <c r="H873" s="801" t="s">
        <v>1004</v>
      </c>
      <c r="I873" s="801"/>
      <c r="J873" s="802">
        <v>4</v>
      </c>
      <c r="K873" s="803" t="s">
        <v>475</v>
      </c>
      <c r="L873" s="804">
        <v>200000</v>
      </c>
      <c r="M873" s="805">
        <f>J873*L873</f>
        <v>800000</v>
      </c>
    </row>
    <row r="874" spans="1:13" x14ac:dyDescent="0.35">
      <c r="A874" s="844"/>
      <c r="H874" s="801"/>
      <c r="I874" s="801"/>
      <c r="J874" s="802"/>
      <c r="K874" s="803"/>
      <c r="L874" s="804"/>
      <c r="M874" s="805"/>
    </row>
    <row r="875" spans="1:13" x14ac:dyDescent="0.35">
      <c r="A875" s="855">
        <v>5</v>
      </c>
      <c r="B875" s="856">
        <v>2</v>
      </c>
      <c r="C875" s="856">
        <v>2</v>
      </c>
      <c r="D875" s="857" t="s">
        <v>86</v>
      </c>
      <c r="E875" s="857"/>
      <c r="F875" s="857"/>
      <c r="G875" s="857"/>
      <c r="H875" s="858" t="s">
        <v>940</v>
      </c>
      <c r="I875" s="858"/>
      <c r="J875" s="859"/>
      <c r="K875" s="860"/>
      <c r="L875" s="861"/>
      <c r="M875" s="823">
        <f>M876</f>
        <v>875000</v>
      </c>
    </row>
    <row r="876" spans="1:13" x14ac:dyDescent="0.35">
      <c r="A876" s="847">
        <v>5</v>
      </c>
      <c r="B876" s="848">
        <v>2</v>
      </c>
      <c r="C876" s="848">
        <v>2</v>
      </c>
      <c r="D876" s="849" t="s">
        <v>86</v>
      </c>
      <c r="E876" s="849"/>
      <c r="F876" s="849"/>
      <c r="G876" s="849"/>
      <c r="H876" s="809" t="s">
        <v>1010</v>
      </c>
      <c r="I876" s="809"/>
      <c r="J876" s="810"/>
      <c r="K876" s="811"/>
      <c r="L876" s="815"/>
      <c r="M876" s="823">
        <f>SUM(M877:M877)</f>
        <v>875000</v>
      </c>
    </row>
    <row r="877" spans="1:13" x14ac:dyDescent="0.35">
      <c r="A877" s="844"/>
      <c r="H877" s="801" t="s">
        <v>1011</v>
      </c>
      <c r="I877" s="801"/>
      <c r="J877" s="802">
        <v>5000</v>
      </c>
      <c r="K877" s="803" t="s">
        <v>942</v>
      </c>
      <c r="L877" s="804">
        <v>175</v>
      </c>
      <c r="M877" s="805">
        <f>J877*L877</f>
        <v>875000</v>
      </c>
    </row>
    <row r="878" spans="1:13" x14ac:dyDescent="0.35">
      <c r="A878" s="844"/>
      <c r="H878" s="801"/>
      <c r="I878" s="801"/>
      <c r="J878" s="853"/>
      <c r="K878" s="803"/>
      <c r="L878" s="854"/>
      <c r="M878" s="805"/>
    </row>
    <row r="879" spans="1:13" x14ac:dyDescent="0.35">
      <c r="A879" s="855">
        <v>5</v>
      </c>
      <c r="B879" s="856">
        <v>2</v>
      </c>
      <c r="C879" s="856">
        <v>2</v>
      </c>
      <c r="D879" s="857" t="s">
        <v>90</v>
      </c>
      <c r="E879" s="857"/>
      <c r="F879" s="857"/>
      <c r="G879" s="857"/>
      <c r="H879" s="858" t="s">
        <v>1030</v>
      </c>
      <c r="I879" s="858"/>
      <c r="J879" s="853"/>
      <c r="K879" s="803"/>
      <c r="L879" s="854"/>
      <c r="M879" s="800">
        <f>M880</f>
        <v>1400000</v>
      </c>
    </row>
    <row r="880" spans="1:13" x14ac:dyDescent="0.35">
      <c r="A880" s="847">
        <v>5</v>
      </c>
      <c r="B880" s="848">
        <v>2</v>
      </c>
      <c r="C880" s="848">
        <v>2</v>
      </c>
      <c r="D880" s="849" t="s">
        <v>90</v>
      </c>
      <c r="E880" s="849"/>
      <c r="F880" s="849"/>
      <c r="G880" s="849"/>
      <c r="H880" s="801" t="s">
        <v>1031</v>
      </c>
      <c r="I880" s="801"/>
      <c r="J880" s="853"/>
      <c r="K880" s="803"/>
      <c r="L880" s="854"/>
      <c r="M880" s="805">
        <f>M881</f>
        <v>1400000</v>
      </c>
    </row>
    <row r="881" spans="1:13" x14ac:dyDescent="0.35">
      <c r="A881" s="844"/>
      <c r="H881" s="801" t="s">
        <v>1032</v>
      </c>
      <c r="I881" s="801"/>
      <c r="J881" s="853">
        <v>4</v>
      </c>
      <c r="K881" s="803" t="s">
        <v>1033</v>
      </c>
      <c r="L881" s="854">
        <v>350000</v>
      </c>
      <c r="M881" s="805">
        <f>L881*J881</f>
        <v>1400000</v>
      </c>
    </row>
    <row r="882" spans="1:13" x14ac:dyDescent="0.35">
      <c r="A882" s="844"/>
      <c r="H882" s="801"/>
      <c r="I882" s="801"/>
      <c r="J882" s="853"/>
      <c r="K882" s="803"/>
      <c r="L882" s="854"/>
      <c r="M882" s="805"/>
    </row>
    <row r="883" spans="1:13" x14ac:dyDescent="0.35">
      <c r="A883" s="855">
        <v>5</v>
      </c>
      <c r="B883" s="856">
        <v>2</v>
      </c>
      <c r="C883" s="856">
        <v>2</v>
      </c>
      <c r="D883" s="856">
        <v>11</v>
      </c>
      <c r="E883" s="856"/>
      <c r="F883" s="856"/>
      <c r="G883" s="856"/>
      <c r="H883" s="858" t="s">
        <v>897</v>
      </c>
      <c r="I883" s="858"/>
      <c r="J883" s="859"/>
      <c r="K883" s="860"/>
      <c r="L883" s="861"/>
      <c r="M883" s="823">
        <f>M884</f>
        <v>17390000</v>
      </c>
    </row>
    <row r="884" spans="1:13" x14ac:dyDescent="0.35">
      <c r="A884" s="847">
        <v>5</v>
      </c>
      <c r="B884" s="848">
        <v>2</v>
      </c>
      <c r="C884" s="848">
        <v>2</v>
      </c>
      <c r="D884" s="848">
        <v>11</v>
      </c>
      <c r="E884" s="848"/>
      <c r="F884" s="848"/>
      <c r="G884" s="848"/>
      <c r="H884" s="809" t="s">
        <v>1013</v>
      </c>
      <c r="I884" s="809"/>
      <c r="J884" s="810"/>
      <c r="K884" s="811"/>
      <c r="L884" s="815"/>
      <c r="M884" s="813">
        <f>SUM(M885:M889)</f>
        <v>17390000</v>
      </c>
    </row>
    <row r="885" spans="1:13" x14ac:dyDescent="0.35">
      <c r="A885" s="844"/>
      <c r="H885" s="801" t="s">
        <v>1034</v>
      </c>
      <c r="I885" s="801"/>
      <c r="J885" s="802">
        <f>233*2</f>
        <v>466</v>
      </c>
      <c r="K885" s="803" t="s">
        <v>988</v>
      </c>
      <c r="L885" s="804">
        <v>17000</v>
      </c>
      <c r="M885" s="805">
        <f>+L885*J885</f>
        <v>7922000</v>
      </c>
    </row>
    <row r="886" spans="1:13" x14ac:dyDescent="0.35">
      <c r="A886" s="844"/>
      <c r="H886" s="801" t="s">
        <v>1035</v>
      </c>
      <c r="I886" s="801"/>
      <c r="J886" s="802">
        <f>233*2*2</f>
        <v>932</v>
      </c>
      <c r="K886" s="803" t="s">
        <v>988</v>
      </c>
      <c r="L886" s="804">
        <v>7500</v>
      </c>
      <c r="M886" s="805">
        <f>+L886*J886</f>
        <v>6990000</v>
      </c>
    </row>
    <row r="887" spans="1:13" x14ac:dyDescent="0.35">
      <c r="A887" s="844"/>
      <c r="H887" s="801" t="s">
        <v>1036</v>
      </c>
      <c r="I887" s="801"/>
      <c r="J887" s="802">
        <f>2*14</f>
        <v>28</v>
      </c>
      <c r="K887" s="803" t="s">
        <v>988</v>
      </c>
      <c r="L887" s="804">
        <v>24500</v>
      </c>
      <c r="M887" s="805">
        <f>+L887*J887</f>
        <v>686000</v>
      </c>
    </row>
    <row r="888" spans="1:13" x14ac:dyDescent="0.35">
      <c r="A888" s="844"/>
      <c r="H888" s="801" t="s">
        <v>1037</v>
      </c>
      <c r="I888" s="801"/>
      <c r="J888" s="802">
        <f>14*4</f>
        <v>56</v>
      </c>
      <c r="K888" s="803" t="s">
        <v>988</v>
      </c>
      <c r="L888" s="804">
        <v>17000</v>
      </c>
      <c r="M888" s="805">
        <f>+L888*J888</f>
        <v>952000</v>
      </c>
    </row>
    <row r="889" spans="1:13" x14ac:dyDescent="0.35">
      <c r="A889" s="844"/>
      <c r="H889" s="801" t="s">
        <v>1038</v>
      </c>
      <c r="I889" s="801"/>
      <c r="J889" s="802">
        <f>14*4*2</f>
        <v>112</v>
      </c>
      <c r="K889" s="803" t="s">
        <v>988</v>
      </c>
      <c r="L889" s="804">
        <v>7500</v>
      </c>
      <c r="M889" s="805">
        <f>+L889*J889</f>
        <v>840000</v>
      </c>
    </row>
    <row r="890" spans="1:13" x14ac:dyDescent="0.35">
      <c r="A890" s="844"/>
      <c r="H890" s="801"/>
      <c r="I890" s="801"/>
      <c r="J890" s="802"/>
      <c r="K890" s="803"/>
      <c r="L890" s="804"/>
      <c r="M890" s="868"/>
    </row>
    <row r="891" spans="1:13" x14ac:dyDescent="0.35">
      <c r="A891" s="1977" t="s">
        <v>947</v>
      </c>
      <c r="B891" s="1978"/>
      <c r="C891" s="1978"/>
      <c r="D891" s="1978"/>
      <c r="E891" s="1978"/>
      <c r="F891" s="1978"/>
      <c r="G891" s="1978"/>
      <c r="H891" s="1978"/>
      <c r="I891" s="1978"/>
      <c r="J891" s="1978"/>
      <c r="K891" s="1978"/>
      <c r="L891" s="1979"/>
      <c r="M891" s="824">
        <f>+M835+M861</f>
        <v>44760000</v>
      </c>
    </row>
    <row r="892" spans="1:13" x14ac:dyDescent="0.35">
      <c r="A892" s="844"/>
      <c r="J892" s="1946" t="s">
        <v>948</v>
      </c>
      <c r="K892" s="1946"/>
      <c r="L892" s="1946"/>
      <c r="M892" s="1947"/>
    </row>
    <row r="893" spans="1:13" x14ac:dyDescent="0.35">
      <c r="A893" s="844"/>
      <c r="B893" s="738" t="s">
        <v>949</v>
      </c>
      <c r="D893" s="771" t="s">
        <v>461</v>
      </c>
      <c r="H893" s="825">
        <v>0</v>
      </c>
      <c r="I893" s="825"/>
      <c r="J893" s="1964" t="s">
        <v>950</v>
      </c>
      <c r="K893" s="1964"/>
      <c r="L893" s="1964"/>
      <c r="M893" s="1965"/>
    </row>
    <row r="894" spans="1:13" x14ac:dyDescent="0.35">
      <c r="A894" s="844"/>
      <c r="B894" s="738" t="s">
        <v>951</v>
      </c>
      <c r="D894" s="771" t="s">
        <v>461</v>
      </c>
      <c r="H894" s="825">
        <f>M891</f>
        <v>44760000</v>
      </c>
      <c r="I894" s="825"/>
      <c r="J894" s="1964" t="s">
        <v>952</v>
      </c>
      <c r="K894" s="1964"/>
      <c r="L894" s="1964"/>
      <c r="M894" s="1965"/>
    </row>
    <row r="895" spans="1:13" x14ac:dyDescent="0.35">
      <c r="A895" s="844"/>
      <c r="B895" s="738" t="s">
        <v>953</v>
      </c>
      <c r="D895" s="771" t="s">
        <v>461</v>
      </c>
      <c r="H895" s="825">
        <v>0</v>
      </c>
      <c r="I895" s="825"/>
      <c r="J895" s="797"/>
      <c r="K895" s="826"/>
      <c r="L895" s="797"/>
      <c r="M895" s="827"/>
    </row>
    <row r="896" spans="1:13" x14ac:dyDescent="0.35">
      <c r="A896" s="844"/>
      <c r="B896" s="828" t="s">
        <v>954</v>
      </c>
      <c r="C896" s="829"/>
      <c r="D896" s="829" t="s">
        <v>461</v>
      </c>
      <c r="E896" s="829"/>
      <c r="F896" s="829"/>
      <c r="G896" s="829"/>
      <c r="H896" s="830">
        <v>0</v>
      </c>
      <c r="I896" s="825"/>
      <c r="J896" s="797"/>
      <c r="K896" s="826"/>
      <c r="L896" s="797"/>
      <c r="M896" s="827"/>
    </row>
    <row r="897" spans="1:13" x14ac:dyDescent="0.35">
      <c r="A897" s="844"/>
      <c r="B897" s="738" t="s">
        <v>749</v>
      </c>
      <c r="H897" s="825">
        <f>SUM(H893:H896)</f>
        <v>44760000</v>
      </c>
      <c r="I897" s="825"/>
      <c r="J897" s="1964" t="s">
        <v>955</v>
      </c>
      <c r="K897" s="1964"/>
      <c r="L897" s="1964"/>
      <c r="M897" s="1965"/>
    </row>
    <row r="898" spans="1:13" x14ac:dyDescent="0.35">
      <c r="A898" s="862"/>
      <c r="B898" s="829"/>
      <c r="C898" s="829"/>
      <c r="D898" s="829"/>
      <c r="E898" s="829"/>
      <c r="F898" s="829"/>
      <c r="G898" s="829"/>
      <c r="H898" s="832"/>
      <c r="I898" s="832"/>
      <c r="J898" s="1912" t="s">
        <v>956</v>
      </c>
      <c r="K898" s="1912"/>
      <c r="L898" s="1912"/>
      <c r="M898" s="1966"/>
    </row>
    <row r="899" spans="1:13" x14ac:dyDescent="0.35">
      <c r="A899" s="844" t="s">
        <v>776</v>
      </c>
      <c r="H899" s="657" t="s">
        <v>957</v>
      </c>
      <c r="M899" s="795"/>
    </row>
    <row r="900" spans="1:13" x14ac:dyDescent="0.35">
      <c r="A900" s="844" t="s">
        <v>777</v>
      </c>
      <c r="H900" s="657" t="s">
        <v>957</v>
      </c>
      <c r="M900" s="795"/>
    </row>
    <row r="901" spans="1:13" x14ac:dyDescent="0.35">
      <c r="A901" s="844" t="s">
        <v>958</v>
      </c>
      <c r="M901" s="795"/>
    </row>
    <row r="902" spans="1:13" x14ac:dyDescent="0.35">
      <c r="A902" s="844" t="s">
        <v>779</v>
      </c>
      <c r="M902" s="795"/>
    </row>
    <row r="903" spans="1:13" x14ac:dyDescent="0.35">
      <c r="A903" s="844" t="s">
        <v>780</v>
      </c>
      <c r="M903" s="795"/>
    </row>
    <row r="904" spans="1:13" x14ac:dyDescent="0.35">
      <c r="A904" s="862" t="s">
        <v>904</v>
      </c>
      <c r="B904" s="829"/>
      <c r="C904" s="829"/>
      <c r="D904" s="829"/>
      <c r="E904" s="829"/>
      <c r="F904" s="829"/>
      <c r="G904" s="829"/>
      <c r="H904" s="832"/>
      <c r="I904" s="832"/>
      <c r="J904" s="832"/>
      <c r="K904" s="829"/>
      <c r="L904" s="832"/>
      <c r="M904" s="833"/>
    </row>
    <row r="905" spans="1:13" x14ac:dyDescent="0.35">
      <c r="A905" s="1924" t="s">
        <v>905</v>
      </c>
      <c r="B905" s="1925"/>
      <c r="C905" s="1925"/>
      <c r="D905" s="1925"/>
      <c r="E905" s="1925"/>
      <c r="F905" s="1925"/>
      <c r="G905" s="1925"/>
      <c r="H905" s="1925"/>
      <c r="I905" s="1925"/>
      <c r="J905" s="1925"/>
      <c r="K905" s="1925"/>
      <c r="L905" s="1925"/>
      <c r="M905" s="1926"/>
    </row>
    <row r="906" spans="1:13" x14ac:dyDescent="0.35">
      <c r="A906" s="834" t="s">
        <v>455</v>
      </c>
      <c r="B906" s="1927" t="s">
        <v>456</v>
      </c>
      <c r="C906" s="1925"/>
      <c r="D906" s="1925"/>
      <c r="E906" s="1925"/>
      <c r="F906" s="1925"/>
      <c r="G906" s="1925"/>
      <c r="H906" s="1928"/>
      <c r="I906" s="786"/>
      <c r="J906" s="1927" t="s">
        <v>457</v>
      </c>
      <c r="K906" s="1928"/>
      <c r="L906" s="1927" t="s">
        <v>782</v>
      </c>
      <c r="M906" s="1926"/>
    </row>
    <row r="907" spans="1:13" x14ac:dyDescent="0.35">
      <c r="A907" s="835">
        <v>1</v>
      </c>
      <c r="B907" s="1960"/>
      <c r="C907" s="1946"/>
      <c r="D907" s="1946"/>
      <c r="E907" s="1946"/>
      <c r="F907" s="1946"/>
      <c r="G907" s="1946"/>
      <c r="H907" s="1961"/>
      <c r="I907" s="794"/>
      <c r="J907" s="1960"/>
      <c r="K907" s="1961"/>
      <c r="L907" s="1960"/>
      <c r="M907" s="1947"/>
    </row>
    <row r="908" spans="1:13" x14ac:dyDescent="0.35">
      <c r="A908" s="835">
        <v>2</v>
      </c>
      <c r="B908" s="1814"/>
      <c r="C908" s="1962"/>
      <c r="D908" s="1962"/>
      <c r="E908" s="1962"/>
      <c r="F908" s="1962"/>
      <c r="G908" s="1962"/>
      <c r="H908" s="1963"/>
      <c r="I908" s="794"/>
      <c r="J908" s="1814"/>
      <c r="K908" s="1963"/>
      <c r="L908" s="1814"/>
      <c r="M908" s="1815"/>
    </row>
    <row r="909" spans="1:13" ht="15" thickBot="1" x14ac:dyDescent="0.4">
      <c r="A909" s="870" t="s">
        <v>904</v>
      </c>
      <c r="B909" s="1967"/>
      <c r="C909" s="1968"/>
      <c r="D909" s="1968"/>
      <c r="E909" s="1968"/>
      <c r="F909" s="1968"/>
      <c r="G909" s="1968"/>
      <c r="H909" s="1969"/>
      <c r="I909" s="837"/>
      <c r="J909" s="1967"/>
      <c r="K909" s="1969"/>
      <c r="L909" s="1967"/>
      <c r="M909" s="1970"/>
    </row>
  </sheetData>
  <mergeCells count="241">
    <mergeCell ref="B908:H908"/>
    <mergeCell ref="J908:K908"/>
    <mergeCell ref="L908:M908"/>
    <mergeCell ref="B909:H909"/>
    <mergeCell ref="J909:K909"/>
    <mergeCell ref="L909:M909"/>
    <mergeCell ref="A905:M905"/>
    <mergeCell ref="B906:H906"/>
    <mergeCell ref="J906:K906"/>
    <mergeCell ref="L906:M906"/>
    <mergeCell ref="B907:H907"/>
    <mergeCell ref="J907:K907"/>
    <mergeCell ref="L907:M907"/>
    <mergeCell ref="A891:L891"/>
    <mergeCell ref="J892:M892"/>
    <mergeCell ref="J893:M893"/>
    <mergeCell ref="J894:M894"/>
    <mergeCell ref="J897:M897"/>
    <mergeCell ref="J898:M898"/>
    <mergeCell ref="A828:M828"/>
    <mergeCell ref="A829:M829"/>
    <mergeCell ref="A830:G831"/>
    <mergeCell ref="H830:H831"/>
    <mergeCell ref="J830:L830"/>
    <mergeCell ref="A832:G832"/>
    <mergeCell ref="A824:G825"/>
    <mergeCell ref="H824:K825"/>
    <mergeCell ref="L824:M825"/>
    <mergeCell ref="A827:G827"/>
    <mergeCell ref="H827:K827"/>
    <mergeCell ref="L827:M827"/>
    <mergeCell ref="A821:G821"/>
    <mergeCell ref="H821:K821"/>
    <mergeCell ref="L821:M821"/>
    <mergeCell ref="A822:G822"/>
    <mergeCell ref="H822:K822"/>
    <mergeCell ref="A823:G823"/>
    <mergeCell ref="H823:K823"/>
    <mergeCell ref="L823:M823"/>
    <mergeCell ref="A817:G817"/>
    <mergeCell ref="A818:G818"/>
    <mergeCell ref="A819:M819"/>
    <mergeCell ref="A820:G820"/>
    <mergeCell ref="H820:K820"/>
    <mergeCell ref="L820:M820"/>
    <mergeCell ref="A811:G811"/>
    <mergeCell ref="A812:G812"/>
    <mergeCell ref="A813:G813"/>
    <mergeCell ref="A814:G814"/>
    <mergeCell ref="A815:G815"/>
    <mergeCell ref="A816:G816"/>
    <mergeCell ref="A804:K805"/>
    <mergeCell ref="L804:M809"/>
    <mergeCell ref="A806:K807"/>
    <mergeCell ref="A808:K808"/>
    <mergeCell ref="A809:K809"/>
    <mergeCell ref="A810:G810"/>
    <mergeCell ref="B735:H735"/>
    <mergeCell ref="J735:K735"/>
    <mergeCell ref="L735:M735"/>
    <mergeCell ref="B736:H736"/>
    <mergeCell ref="J736:K736"/>
    <mergeCell ref="L736:M736"/>
    <mergeCell ref="A732:M732"/>
    <mergeCell ref="B733:H733"/>
    <mergeCell ref="J733:K733"/>
    <mergeCell ref="L733:M733"/>
    <mergeCell ref="B734:H734"/>
    <mergeCell ref="J734:K734"/>
    <mergeCell ref="L734:M734"/>
    <mergeCell ref="A718:L718"/>
    <mergeCell ref="J719:M719"/>
    <mergeCell ref="J720:M720"/>
    <mergeCell ref="J721:M721"/>
    <mergeCell ref="J724:M724"/>
    <mergeCell ref="J725:M725"/>
    <mergeCell ref="A645:M645"/>
    <mergeCell ref="A646:M646"/>
    <mergeCell ref="A647:G648"/>
    <mergeCell ref="H647:H648"/>
    <mergeCell ref="J647:L647"/>
    <mergeCell ref="A649:G649"/>
    <mergeCell ref="A642:G642"/>
    <mergeCell ref="H642:K642"/>
    <mergeCell ref="L642:M642"/>
    <mergeCell ref="A644:G644"/>
    <mergeCell ref="H644:K644"/>
    <mergeCell ref="L644:M644"/>
    <mergeCell ref="A639:G639"/>
    <mergeCell ref="H639:K639"/>
    <mergeCell ref="L639:M639"/>
    <mergeCell ref="A640:G640"/>
    <mergeCell ref="H640:K640"/>
    <mergeCell ref="A641:G641"/>
    <mergeCell ref="H641:K641"/>
    <mergeCell ref="L641:M641"/>
    <mergeCell ref="A634:G634"/>
    <mergeCell ref="A635:G635"/>
    <mergeCell ref="A636:G636"/>
    <mergeCell ref="A637:M637"/>
    <mergeCell ref="A638:G638"/>
    <mergeCell ref="H638:K638"/>
    <mergeCell ref="L638:M638"/>
    <mergeCell ref="A628:G628"/>
    <mergeCell ref="A629:G629"/>
    <mergeCell ref="A630:G630"/>
    <mergeCell ref="A631:G631"/>
    <mergeCell ref="A632:G632"/>
    <mergeCell ref="A633:G633"/>
    <mergeCell ref="B600:H600"/>
    <mergeCell ref="J600:K600"/>
    <mergeCell ref="L600:M600"/>
    <mergeCell ref="A622:K623"/>
    <mergeCell ref="L622:M627"/>
    <mergeCell ref="A624:K625"/>
    <mergeCell ref="A626:K626"/>
    <mergeCell ref="A627:K627"/>
    <mergeCell ref="B598:H598"/>
    <mergeCell ref="J598:K598"/>
    <mergeCell ref="L598:M598"/>
    <mergeCell ref="B599:H599"/>
    <mergeCell ref="J599:K599"/>
    <mergeCell ref="L599:M599"/>
    <mergeCell ref="J584:M584"/>
    <mergeCell ref="J585:M585"/>
    <mergeCell ref="J588:M588"/>
    <mergeCell ref="J589:M589"/>
    <mergeCell ref="A596:M596"/>
    <mergeCell ref="B597:H597"/>
    <mergeCell ref="J597:K597"/>
    <mergeCell ref="L597:M597"/>
    <mergeCell ref="A552:G553"/>
    <mergeCell ref="H552:H553"/>
    <mergeCell ref="J552:L552"/>
    <mergeCell ref="A554:G554"/>
    <mergeCell ref="A582:L582"/>
    <mergeCell ref="J583:M583"/>
    <mergeCell ref="H547:K547"/>
    <mergeCell ref="A549:G549"/>
    <mergeCell ref="H549:K549"/>
    <mergeCell ref="L549:M549"/>
    <mergeCell ref="A550:M550"/>
    <mergeCell ref="A551:M551"/>
    <mergeCell ref="A544:G544"/>
    <mergeCell ref="H544:K544"/>
    <mergeCell ref="L544:M544"/>
    <mergeCell ref="H545:K545"/>
    <mergeCell ref="L545:M545"/>
    <mergeCell ref="A546:G546"/>
    <mergeCell ref="H546:K546"/>
    <mergeCell ref="L546:M546"/>
    <mergeCell ref="A542:G542"/>
    <mergeCell ref="H542:K542"/>
    <mergeCell ref="L542:M542"/>
    <mergeCell ref="A543:G543"/>
    <mergeCell ref="H543:K543"/>
    <mergeCell ref="L543:M543"/>
    <mergeCell ref="A537:G537"/>
    <mergeCell ref="A538:G538"/>
    <mergeCell ref="A539:G539"/>
    <mergeCell ref="A540:M540"/>
    <mergeCell ref="A541:G541"/>
    <mergeCell ref="H541:K541"/>
    <mergeCell ref="L541:M541"/>
    <mergeCell ref="A531:G531"/>
    <mergeCell ref="A532:G532"/>
    <mergeCell ref="A533:G533"/>
    <mergeCell ref="A534:G534"/>
    <mergeCell ref="H534:J534"/>
    <mergeCell ref="A536:G536"/>
    <mergeCell ref="B65:H65"/>
    <mergeCell ref="J65:K65"/>
    <mergeCell ref="L65:M65"/>
    <mergeCell ref="A525:K526"/>
    <mergeCell ref="L525:M530"/>
    <mergeCell ref="A527:K528"/>
    <mergeCell ref="A529:K529"/>
    <mergeCell ref="A530:K530"/>
    <mergeCell ref="B63:H63"/>
    <mergeCell ref="J63:K63"/>
    <mergeCell ref="L63:M63"/>
    <mergeCell ref="B64:H64"/>
    <mergeCell ref="J64:K64"/>
    <mergeCell ref="L64:M64"/>
    <mergeCell ref="J53:M53"/>
    <mergeCell ref="J54:M54"/>
    <mergeCell ref="A57:G57"/>
    <mergeCell ref="A61:M61"/>
    <mergeCell ref="B62:H62"/>
    <mergeCell ref="J62:K62"/>
    <mergeCell ref="L62:M62"/>
    <mergeCell ref="H37:I37"/>
    <mergeCell ref="H46:I46"/>
    <mergeCell ref="A47:L47"/>
    <mergeCell ref="J48:M48"/>
    <mergeCell ref="J49:M49"/>
    <mergeCell ref="J50:M50"/>
    <mergeCell ref="A27:G27"/>
    <mergeCell ref="H27:I27"/>
    <mergeCell ref="H29:I29"/>
    <mergeCell ref="H30:I30"/>
    <mergeCell ref="H34:I34"/>
    <mergeCell ref="H35:I35"/>
    <mergeCell ref="A22:G22"/>
    <mergeCell ref="H22:K22"/>
    <mergeCell ref="L22:M22"/>
    <mergeCell ref="A23:M23"/>
    <mergeCell ref="A24:M24"/>
    <mergeCell ref="A25:G26"/>
    <mergeCell ref="H25:I26"/>
    <mergeCell ref="J25:L25"/>
    <mergeCell ref="A20:G20"/>
    <mergeCell ref="H20:K20"/>
    <mergeCell ref="L20:M20"/>
    <mergeCell ref="A21:G21"/>
    <mergeCell ref="H21:K21"/>
    <mergeCell ref="L21:M21"/>
    <mergeCell ref="A18:G18"/>
    <mergeCell ref="H18:K18"/>
    <mergeCell ref="L18:M18"/>
    <mergeCell ref="A19:G19"/>
    <mergeCell ref="H19:K19"/>
    <mergeCell ref="L19:M19"/>
    <mergeCell ref="A15:G15"/>
    <mergeCell ref="A16:G16"/>
    <mergeCell ref="A17:M17"/>
    <mergeCell ref="A7:G7"/>
    <mergeCell ref="A8:G8"/>
    <mergeCell ref="A9:G9"/>
    <mergeCell ref="A10:G10"/>
    <mergeCell ref="A11:G11"/>
    <mergeCell ref="A12:G12"/>
    <mergeCell ref="A1:D6"/>
    <mergeCell ref="E1:K2"/>
    <mergeCell ref="L1:M6"/>
    <mergeCell ref="E3:K4"/>
    <mergeCell ref="E5:K5"/>
    <mergeCell ref="E6:K6"/>
    <mergeCell ref="H12:M12"/>
    <mergeCell ref="A13:G13"/>
    <mergeCell ref="A14:G14"/>
  </mergeCells>
  <pageMargins left="0.39370078740157483" right="0.43307086614173229" top="0.78740157480314965" bottom="0.78740157480314965" header="0" footer="0"/>
  <pageSetup paperSize="5" scale="70" orientation="portrait" horizontalDpi="4294967294" verticalDpi="4294967294" r:id="rId1"/>
  <rowBreaks count="1" manualBreakCount="1">
    <brk id="78" max="1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F8B1-2F63-4558-B611-B0E63FDA44F5}">
  <dimension ref="A1:Q916"/>
  <sheetViews>
    <sheetView view="pageBreakPreview" topLeftCell="A36" zoomScale="84" zoomScaleNormal="100" zoomScaleSheetLayoutView="84" workbookViewId="0">
      <selection activeCell="J55" sqref="J55:M55"/>
    </sheetView>
  </sheetViews>
  <sheetFormatPr defaultColWidth="9.1796875" defaultRowHeight="14.5" x14ac:dyDescent="0.35"/>
  <cols>
    <col min="1" max="7" width="3.81640625" style="771" customWidth="1"/>
    <col min="8" max="8" width="20.7265625" style="657" customWidth="1"/>
    <col min="9" max="9" width="39.26953125" style="657" customWidth="1"/>
    <col min="10" max="10" width="7" style="657" customWidth="1"/>
    <col min="11" max="11" width="11.1796875" style="771" customWidth="1"/>
    <col min="12" max="12" width="13.453125" style="657" customWidth="1"/>
    <col min="13" max="13" width="15.26953125" style="657" customWidth="1"/>
    <col min="14" max="14" width="3" style="657" customWidth="1"/>
    <col min="15" max="15" width="9.1796875" style="657"/>
    <col min="16" max="16" width="13.7265625" style="657" customWidth="1"/>
    <col min="17" max="17" width="31.453125" style="657" bestFit="1" customWidth="1"/>
    <col min="18" max="18" width="15" style="657" customWidth="1"/>
    <col min="19" max="256" width="9.1796875" style="657"/>
    <col min="257" max="263" width="3.81640625" style="657" customWidth="1"/>
    <col min="264" max="264" width="20.7265625" style="657" customWidth="1"/>
    <col min="265" max="265" width="39.26953125" style="657" customWidth="1"/>
    <col min="266" max="266" width="7" style="657" customWidth="1"/>
    <col min="267" max="267" width="11.1796875" style="657" customWidth="1"/>
    <col min="268" max="268" width="13.453125" style="657" customWidth="1"/>
    <col min="269" max="269" width="15.26953125" style="657" customWidth="1"/>
    <col min="270" max="270" width="3" style="657" customWidth="1"/>
    <col min="271" max="271" width="9.1796875" style="657"/>
    <col min="272" max="272" width="13.7265625" style="657" customWidth="1"/>
    <col min="273" max="273" width="31.453125" style="657" bestFit="1" customWidth="1"/>
    <col min="274" max="274" width="15" style="657" customWidth="1"/>
    <col min="275" max="512" width="9.1796875" style="657"/>
    <col min="513" max="519" width="3.81640625" style="657" customWidth="1"/>
    <col min="520" max="520" width="20.7265625" style="657" customWidth="1"/>
    <col min="521" max="521" width="39.26953125" style="657" customWidth="1"/>
    <col min="522" max="522" width="7" style="657" customWidth="1"/>
    <col min="523" max="523" width="11.1796875" style="657" customWidth="1"/>
    <col min="524" max="524" width="13.453125" style="657" customWidth="1"/>
    <col min="525" max="525" width="15.26953125" style="657" customWidth="1"/>
    <col min="526" max="526" width="3" style="657" customWidth="1"/>
    <col min="527" max="527" width="9.1796875" style="657"/>
    <col min="528" max="528" width="13.7265625" style="657" customWidth="1"/>
    <col min="529" max="529" width="31.453125" style="657" bestFit="1" customWidth="1"/>
    <col min="530" max="530" width="15" style="657" customWidth="1"/>
    <col min="531" max="768" width="9.1796875" style="657"/>
    <col min="769" max="775" width="3.81640625" style="657" customWidth="1"/>
    <col min="776" max="776" width="20.7265625" style="657" customWidth="1"/>
    <col min="777" max="777" width="39.26953125" style="657" customWidth="1"/>
    <col min="778" max="778" width="7" style="657" customWidth="1"/>
    <col min="779" max="779" width="11.1796875" style="657" customWidth="1"/>
    <col min="780" max="780" width="13.453125" style="657" customWidth="1"/>
    <col min="781" max="781" width="15.26953125" style="657" customWidth="1"/>
    <col min="782" max="782" width="3" style="657" customWidth="1"/>
    <col min="783" max="783" width="9.1796875" style="657"/>
    <col min="784" max="784" width="13.7265625" style="657" customWidth="1"/>
    <col min="785" max="785" width="31.453125" style="657" bestFit="1" customWidth="1"/>
    <col min="786" max="786" width="15" style="657" customWidth="1"/>
    <col min="787" max="1024" width="9.1796875" style="657"/>
    <col min="1025" max="1031" width="3.81640625" style="657" customWidth="1"/>
    <col min="1032" max="1032" width="20.7265625" style="657" customWidth="1"/>
    <col min="1033" max="1033" width="39.26953125" style="657" customWidth="1"/>
    <col min="1034" max="1034" width="7" style="657" customWidth="1"/>
    <col min="1035" max="1035" width="11.1796875" style="657" customWidth="1"/>
    <col min="1036" max="1036" width="13.453125" style="657" customWidth="1"/>
    <col min="1037" max="1037" width="15.26953125" style="657" customWidth="1"/>
    <col min="1038" max="1038" width="3" style="657" customWidth="1"/>
    <col min="1039" max="1039" width="9.1796875" style="657"/>
    <col min="1040" max="1040" width="13.7265625" style="657" customWidth="1"/>
    <col min="1041" max="1041" width="31.453125" style="657" bestFit="1" customWidth="1"/>
    <col min="1042" max="1042" width="15" style="657" customWidth="1"/>
    <col min="1043" max="1280" width="9.1796875" style="657"/>
    <col min="1281" max="1287" width="3.81640625" style="657" customWidth="1"/>
    <col min="1288" max="1288" width="20.7265625" style="657" customWidth="1"/>
    <col min="1289" max="1289" width="39.26953125" style="657" customWidth="1"/>
    <col min="1290" max="1290" width="7" style="657" customWidth="1"/>
    <col min="1291" max="1291" width="11.1796875" style="657" customWidth="1"/>
    <col min="1292" max="1292" width="13.453125" style="657" customWidth="1"/>
    <col min="1293" max="1293" width="15.26953125" style="657" customWidth="1"/>
    <col min="1294" max="1294" width="3" style="657" customWidth="1"/>
    <col min="1295" max="1295" width="9.1796875" style="657"/>
    <col min="1296" max="1296" width="13.7265625" style="657" customWidth="1"/>
    <col min="1297" max="1297" width="31.453125" style="657" bestFit="1" customWidth="1"/>
    <col min="1298" max="1298" width="15" style="657" customWidth="1"/>
    <col min="1299" max="1536" width="9.1796875" style="657"/>
    <col min="1537" max="1543" width="3.81640625" style="657" customWidth="1"/>
    <col min="1544" max="1544" width="20.7265625" style="657" customWidth="1"/>
    <col min="1545" max="1545" width="39.26953125" style="657" customWidth="1"/>
    <col min="1546" max="1546" width="7" style="657" customWidth="1"/>
    <col min="1547" max="1547" width="11.1796875" style="657" customWidth="1"/>
    <col min="1548" max="1548" width="13.453125" style="657" customWidth="1"/>
    <col min="1549" max="1549" width="15.26953125" style="657" customWidth="1"/>
    <col min="1550" max="1550" width="3" style="657" customWidth="1"/>
    <col min="1551" max="1551" width="9.1796875" style="657"/>
    <col min="1552" max="1552" width="13.7265625" style="657" customWidth="1"/>
    <col min="1553" max="1553" width="31.453125" style="657" bestFit="1" customWidth="1"/>
    <col min="1554" max="1554" width="15" style="657" customWidth="1"/>
    <col min="1555" max="1792" width="9.1796875" style="657"/>
    <col min="1793" max="1799" width="3.81640625" style="657" customWidth="1"/>
    <col min="1800" max="1800" width="20.7265625" style="657" customWidth="1"/>
    <col min="1801" max="1801" width="39.26953125" style="657" customWidth="1"/>
    <col min="1802" max="1802" width="7" style="657" customWidth="1"/>
    <col min="1803" max="1803" width="11.1796875" style="657" customWidth="1"/>
    <col min="1804" max="1804" width="13.453125" style="657" customWidth="1"/>
    <col min="1805" max="1805" width="15.26953125" style="657" customWidth="1"/>
    <col min="1806" max="1806" width="3" style="657" customWidth="1"/>
    <col min="1807" max="1807" width="9.1796875" style="657"/>
    <col min="1808" max="1808" width="13.7265625" style="657" customWidth="1"/>
    <col min="1809" max="1809" width="31.453125" style="657" bestFit="1" customWidth="1"/>
    <col min="1810" max="1810" width="15" style="657" customWidth="1"/>
    <col min="1811" max="2048" width="9.1796875" style="657"/>
    <col min="2049" max="2055" width="3.81640625" style="657" customWidth="1"/>
    <col min="2056" max="2056" width="20.7265625" style="657" customWidth="1"/>
    <col min="2057" max="2057" width="39.26953125" style="657" customWidth="1"/>
    <col min="2058" max="2058" width="7" style="657" customWidth="1"/>
    <col min="2059" max="2059" width="11.1796875" style="657" customWidth="1"/>
    <col min="2060" max="2060" width="13.453125" style="657" customWidth="1"/>
    <col min="2061" max="2061" width="15.26953125" style="657" customWidth="1"/>
    <col min="2062" max="2062" width="3" style="657" customWidth="1"/>
    <col min="2063" max="2063" width="9.1796875" style="657"/>
    <col min="2064" max="2064" width="13.7265625" style="657" customWidth="1"/>
    <col min="2065" max="2065" width="31.453125" style="657" bestFit="1" customWidth="1"/>
    <col min="2066" max="2066" width="15" style="657" customWidth="1"/>
    <col min="2067" max="2304" width="9.1796875" style="657"/>
    <col min="2305" max="2311" width="3.81640625" style="657" customWidth="1"/>
    <col min="2312" max="2312" width="20.7265625" style="657" customWidth="1"/>
    <col min="2313" max="2313" width="39.26953125" style="657" customWidth="1"/>
    <col min="2314" max="2314" width="7" style="657" customWidth="1"/>
    <col min="2315" max="2315" width="11.1796875" style="657" customWidth="1"/>
    <col min="2316" max="2316" width="13.453125" style="657" customWidth="1"/>
    <col min="2317" max="2317" width="15.26953125" style="657" customWidth="1"/>
    <col min="2318" max="2318" width="3" style="657" customWidth="1"/>
    <col min="2319" max="2319" width="9.1796875" style="657"/>
    <col min="2320" max="2320" width="13.7265625" style="657" customWidth="1"/>
    <col min="2321" max="2321" width="31.453125" style="657" bestFit="1" customWidth="1"/>
    <col min="2322" max="2322" width="15" style="657" customWidth="1"/>
    <col min="2323" max="2560" width="9.1796875" style="657"/>
    <col min="2561" max="2567" width="3.81640625" style="657" customWidth="1"/>
    <col min="2568" max="2568" width="20.7265625" style="657" customWidth="1"/>
    <col min="2569" max="2569" width="39.26953125" style="657" customWidth="1"/>
    <col min="2570" max="2570" width="7" style="657" customWidth="1"/>
    <col min="2571" max="2571" width="11.1796875" style="657" customWidth="1"/>
    <col min="2572" max="2572" width="13.453125" style="657" customWidth="1"/>
    <col min="2573" max="2573" width="15.26953125" style="657" customWidth="1"/>
    <col min="2574" max="2574" width="3" style="657" customWidth="1"/>
    <col min="2575" max="2575" width="9.1796875" style="657"/>
    <col min="2576" max="2576" width="13.7265625" style="657" customWidth="1"/>
    <col min="2577" max="2577" width="31.453125" style="657" bestFit="1" customWidth="1"/>
    <col min="2578" max="2578" width="15" style="657" customWidth="1"/>
    <col min="2579" max="2816" width="9.1796875" style="657"/>
    <col min="2817" max="2823" width="3.81640625" style="657" customWidth="1"/>
    <col min="2824" max="2824" width="20.7265625" style="657" customWidth="1"/>
    <col min="2825" max="2825" width="39.26953125" style="657" customWidth="1"/>
    <col min="2826" max="2826" width="7" style="657" customWidth="1"/>
    <col min="2827" max="2827" width="11.1796875" style="657" customWidth="1"/>
    <col min="2828" max="2828" width="13.453125" style="657" customWidth="1"/>
    <col min="2829" max="2829" width="15.26953125" style="657" customWidth="1"/>
    <col min="2830" max="2830" width="3" style="657" customWidth="1"/>
    <col min="2831" max="2831" width="9.1796875" style="657"/>
    <col min="2832" max="2832" width="13.7265625" style="657" customWidth="1"/>
    <col min="2833" max="2833" width="31.453125" style="657" bestFit="1" customWidth="1"/>
    <col min="2834" max="2834" width="15" style="657" customWidth="1"/>
    <col min="2835" max="3072" width="9.1796875" style="657"/>
    <col min="3073" max="3079" width="3.81640625" style="657" customWidth="1"/>
    <col min="3080" max="3080" width="20.7265625" style="657" customWidth="1"/>
    <col min="3081" max="3081" width="39.26953125" style="657" customWidth="1"/>
    <col min="3082" max="3082" width="7" style="657" customWidth="1"/>
    <col min="3083" max="3083" width="11.1796875" style="657" customWidth="1"/>
    <col min="3084" max="3084" width="13.453125" style="657" customWidth="1"/>
    <col min="3085" max="3085" width="15.26953125" style="657" customWidth="1"/>
    <col min="3086" max="3086" width="3" style="657" customWidth="1"/>
    <col min="3087" max="3087" width="9.1796875" style="657"/>
    <col min="3088" max="3088" width="13.7265625" style="657" customWidth="1"/>
    <col min="3089" max="3089" width="31.453125" style="657" bestFit="1" customWidth="1"/>
    <col min="3090" max="3090" width="15" style="657" customWidth="1"/>
    <col min="3091" max="3328" width="9.1796875" style="657"/>
    <col min="3329" max="3335" width="3.81640625" style="657" customWidth="1"/>
    <col min="3336" max="3336" width="20.7265625" style="657" customWidth="1"/>
    <col min="3337" max="3337" width="39.26953125" style="657" customWidth="1"/>
    <col min="3338" max="3338" width="7" style="657" customWidth="1"/>
    <col min="3339" max="3339" width="11.1796875" style="657" customWidth="1"/>
    <col min="3340" max="3340" width="13.453125" style="657" customWidth="1"/>
    <col min="3341" max="3341" width="15.26953125" style="657" customWidth="1"/>
    <col min="3342" max="3342" width="3" style="657" customWidth="1"/>
    <col min="3343" max="3343" width="9.1796875" style="657"/>
    <col min="3344" max="3344" width="13.7265625" style="657" customWidth="1"/>
    <col min="3345" max="3345" width="31.453125" style="657" bestFit="1" customWidth="1"/>
    <col min="3346" max="3346" width="15" style="657" customWidth="1"/>
    <col min="3347" max="3584" width="9.1796875" style="657"/>
    <col min="3585" max="3591" width="3.81640625" style="657" customWidth="1"/>
    <col min="3592" max="3592" width="20.7265625" style="657" customWidth="1"/>
    <col min="3593" max="3593" width="39.26953125" style="657" customWidth="1"/>
    <col min="3594" max="3594" width="7" style="657" customWidth="1"/>
    <col min="3595" max="3595" width="11.1796875" style="657" customWidth="1"/>
    <col min="3596" max="3596" width="13.453125" style="657" customWidth="1"/>
    <col min="3597" max="3597" width="15.26953125" style="657" customWidth="1"/>
    <col min="3598" max="3598" width="3" style="657" customWidth="1"/>
    <col min="3599" max="3599" width="9.1796875" style="657"/>
    <col min="3600" max="3600" width="13.7265625" style="657" customWidth="1"/>
    <col min="3601" max="3601" width="31.453125" style="657" bestFit="1" customWidth="1"/>
    <col min="3602" max="3602" width="15" style="657" customWidth="1"/>
    <col min="3603" max="3840" width="9.1796875" style="657"/>
    <col min="3841" max="3847" width="3.81640625" style="657" customWidth="1"/>
    <col min="3848" max="3848" width="20.7265625" style="657" customWidth="1"/>
    <col min="3849" max="3849" width="39.26953125" style="657" customWidth="1"/>
    <col min="3850" max="3850" width="7" style="657" customWidth="1"/>
    <col min="3851" max="3851" width="11.1796875" style="657" customWidth="1"/>
    <col min="3852" max="3852" width="13.453125" style="657" customWidth="1"/>
    <col min="3853" max="3853" width="15.26953125" style="657" customWidth="1"/>
    <col min="3854" max="3854" width="3" style="657" customWidth="1"/>
    <col min="3855" max="3855" width="9.1796875" style="657"/>
    <col min="3856" max="3856" width="13.7265625" style="657" customWidth="1"/>
    <col min="3857" max="3857" width="31.453125" style="657" bestFit="1" customWidth="1"/>
    <col min="3858" max="3858" width="15" style="657" customWidth="1"/>
    <col min="3859" max="4096" width="9.1796875" style="657"/>
    <col min="4097" max="4103" width="3.81640625" style="657" customWidth="1"/>
    <col min="4104" max="4104" width="20.7265625" style="657" customWidth="1"/>
    <col min="4105" max="4105" width="39.26953125" style="657" customWidth="1"/>
    <col min="4106" max="4106" width="7" style="657" customWidth="1"/>
    <col min="4107" max="4107" width="11.1796875" style="657" customWidth="1"/>
    <col min="4108" max="4108" width="13.453125" style="657" customWidth="1"/>
    <col min="4109" max="4109" width="15.26953125" style="657" customWidth="1"/>
    <col min="4110" max="4110" width="3" style="657" customWidth="1"/>
    <col min="4111" max="4111" width="9.1796875" style="657"/>
    <col min="4112" max="4112" width="13.7265625" style="657" customWidth="1"/>
    <col min="4113" max="4113" width="31.453125" style="657" bestFit="1" customWidth="1"/>
    <col min="4114" max="4114" width="15" style="657" customWidth="1"/>
    <col min="4115" max="4352" width="9.1796875" style="657"/>
    <col min="4353" max="4359" width="3.81640625" style="657" customWidth="1"/>
    <col min="4360" max="4360" width="20.7265625" style="657" customWidth="1"/>
    <col min="4361" max="4361" width="39.26953125" style="657" customWidth="1"/>
    <col min="4362" max="4362" width="7" style="657" customWidth="1"/>
    <col min="4363" max="4363" width="11.1796875" style="657" customWidth="1"/>
    <col min="4364" max="4364" width="13.453125" style="657" customWidth="1"/>
    <col min="4365" max="4365" width="15.26953125" style="657" customWidth="1"/>
    <col min="4366" max="4366" width="3" style="657" customWidth="1"/>
    <col min="4367" max="4367" width="9.1796875" style="657"/>
    <col min="4368" max="4368" width="13.7265625" style="657" customWidth="1"/>
    <col min="4369" max="4369" width="31.453125" style="657" bestFit="1" customWidth="1"/>
    <col min="4370" max="4370" width="15" style="657" customWidth="1"/>
    <col min="4371" max="4608" width="9.1796875" style="657"/>
    <col min="4609" max="4615" width="3.81640625" style="657" customWidth="1"/>
    <col min="4616" max="4616" width="20.7265625" style="657" customWidth="1"/>
    <col min="4617" max="4617" width="39.26953125" style="657" customWidth="1"/>
    <col min="4618" max="4618" width="7" style="657" customWidth="1"/>
    <col min="4619" max="4619" width="11.1796875" style="657" customWidth="1"/>
    <col min="4620" max="4620" width="13.453125" style="657" customWidth="1"/>
    <col min="4621" max="4621" width="15.26953125" style="657" customWidth="1"/>
    <col min="4622" max="4622" width="3" style="657" customWidth="1"/>
    <col min="4623" max="4623" width="9.1796875" style="657"/>
    <col min="4624" max="4624" width="13.7265625" style="657" customWidth="1"/>
    <col min="4625" max="4625" width="31.453125" style="657" bestFit="1" customWidth="1"/>
    <col min="4626" max="4626" width="15" style="657" customWidth="1"/>
    <col min="4627" max="4864" width="9.1796875" style="657"/>
    <col min="4865" max="4871" width="3.81640625" style="657" customWidth="1"/>
    <col min="4872" max="4872" width="20.7265625" style="657" customWidth="1"/>
    <col min="4873" max="4873" width="39.26953125" style="657" customWidth="1"/>
    <col min="4874" max="4874" width="7" style="657" customWidth="1"/>
    <col min="4875" max="4875" width="11.1796875" style="657" customWidth="1"/>
    <col min="4876" max="4876" width="13.453125" style="657" customWidth="1"/>
    <col min="4877" max="4877" width="15.26953125" style="657" customWidth="1"/>
    <col min="4878" max="4878" width="3" style="657" customWidth="1"/>
    <col min="4879" max="4879" width="9.1796875" style="657"/>
    <col min="4880" max="4880" width="13.7265625" style="657" customWidth="1"/>
    <col min="4881" max="4881" width="31.453125" style="657" bestFit="1" customWidth="1"/>
    <col min="4882" max="4882" width="15" style="657" customWidth="1"/>
    <col min="4883" max="5120" width="9.1796875" style="657"/>
    <col min="5121" max="5127" width="3.81640625" style="657" customWidth="1"/>
    <col min="5128" max="5128" width="20.7265625" style="657" customWidth="1"/>
    <col min="5129" max="5129" width="39.26953125" style="657" customWidth="1"/>
    <col min="5130" max="5130" width="7" style="657" customWidth="1"/>
    <col min="5131" max="5131" width="11.1796875" style="657" customWidth="1"/>
    <col min="5132" max="5132" width="13.453125" style="657" customWidth="1"/>
    <col min="5133" max="5133" width="15.26953125" style="657" customWidth="1"/>
    <col min="5134" max="5134" width="3" style="657" customWidth="1"/>
    <col min="5135" max="5135" width="9.1796875" style="657"/>
    <col min="5136" max="5136" width="13.7265625" style="657" customWidth="1"/>
    <col min="5137" max="5137" width="31.453125" style="657" bestFit="1" customWidth="1"/>
    <col min="5138" max="5138" width="15" style="657" customWidth="1"/>
    <col min="5139" max="5376" width="9.1796875" style="657"/>
    <col min="5377" max="5383" width="3.81640625" style="657" customWidth="1"/>
    <col min="5384" max="5384" width="20.7265625" style="657" customWidth="1"/>
    <col min="5385" max="5385" width="39.26953125" style="657" customWidth="1"/>
    <col min="5386" max="5386" width="7" style="657" customWidth="1"/>
    <col min="5387" max="5387" width="11.1796875" style="657" customWidth="1"/>
    <col min="5388" max="5388" width="13.453125" style="657" customWidth="1"/>
    <col min="5389" max="5389" width="15.26953125" style="657" customWidth="1"/>
    <col min="5390" max="5390" width="3" style="657" customWidth="1"/>
    <col min="5391" max="5391" width="9.1796875" style="657"/>
    <col min="5392" max="5392" width="13.7265625" style="657" customWidth="1"/>
    <col min="5393" max="5393" width="31.453125" style="657" bestFit="1" customWidth="1"/>
    <col min="5394" max="5394" width="15" style="657" customWidth="1"/>
    <col min="5395" max="5632" width="9.1796875" style="657"/>
    <col min="5633" max="5639" width="3.81640625" style="657" customWidth="1"/>
    <col min="5640" max="5640" width="20.7265625" style="657" customWidth="1"/>
    <col min="5641" max="5641" width="39.26953125" style="657" customWidth="1"/>
    <col min="5642" max="5642" width="7" style="657" customWidth="1"/>
    <col min="5643" max="5643" width="11.1796875" style="657" customWidth="1"/>
    <col min="5644" max="5644" width="13.453125" style="657" customWidth="1"/>
    <col min="5645" max="5645" width="15.26953125" style="657" customWidth="1"/>
    <col min="5646" max="5646" width="3" style="657" customWidth="1"/>
    <col min="5647" max="5647" width="9.1796875" style="657"/>
    <col min="5648" max="5648" width="13.7265625" style="657" customWidth="1"/>
    <col min="5649" max="5649" width="31.453125" style="657" bestFit="1" customWidth="1"/>
    <col min="5650" max="5650" width="15" style="657" customWidth="1"/>
    <col min="5651" max="5888" width="9.1796875" style="657"/>
    <col min="5889" max="5895" width="3.81640625" style="657" customWidth="1"/>
    <col min="5896" max="5896" width="20.7265625" style="657" customWidth="1"/>
    <col min="5897" max="5897" width="39.26953125" style="657" customWidth="1"/>
    <col min="5898" max="5898" width="7" style="657" customWidth="1"/>
    <col min="5899" max="5899" width="11.1796875" style="657" customWidth="1"/>
    <col min="5900" max="5900" width="13.453125" style="657" customWidth="1"/>
    <col min="5901" max="5901" width="15.26953125" style="657" customWidth="1"/>
    <col min="5902" max="5902" width="3" style="657" customWidth="1"/>
    <col min="5903" max="5903" width="9.1796875" style="657"/>
    <col min="5904" max="5904" width="13.7265625" style="657" customWidth="1"/>
    <col min="5905" max="5905" width="31.453125" style="657" bestFit="1" customWidth="1"/>
    <col min="5906" max="5906" width="15" style="657" customWidth="1"/>
    <col min="5907" max="6144" width="9.1796875" style="657"/>
    <col min="6145" max="6151" width="3.81640625" style="657" customWidth="1"/>
    <col min="6152" max="6152" width="20.7265625" style="657" customWidth="1"/>
    <col min="6153" max="6153" width="39.26953125" style="657" customWidth="1"/>
    <col min="6154" max="6154" width="7" style="657" customWidth="1"/>
    <col min="6155" max="6155" width="11.1796875" style="657" customWidth="1"/>
    <col min="6156" max="6156" width="13.453125" style="657" customWidth="1"/>
    <col min="6157" max="6157" width="15.26953125" style="657" customWidth="1"/>
    <col min="6158" max="6158" width="3" style="657" customWidth="1"/>
    <col min="6159" max="6159" width="9.1796875" style="657"/>
    <col min="6160" max="6160" width="13.7265625" style="657" customWidth="1"/>
    <col min="6161" max="6161" width="31.453125" style="657" bestFit="1" customWidth="1"/>
    <col min="6162" max="6162" width="15" style="657" customWidth="1"/>
    <col min="6163" max="6400" width="9.1796875" style="657"/>
    <col min="6401" max="6407" width="3.81640625" style="657" customWidth="1"/>
    <col min="6408" max="6408" width="20.7265625" style="657" customWidth="1"/>
    <col min="6409" max="6409" width="39.26953125" style="657" customWidth="1"/>
    <col min="6410" max="6410" width="7" style="657" customWidth="1"/>
    <col min="6411" max="6411" width="11.1796875" style="657" customWidth="1"/>
    <col min="6412" max="6412" width="13.453125" style="657" customWidth="1"/>
    <col min="6413" max="6413" width="15.26953125" style="657" customWidth="1"/>
    <col min="6414" max="6414" width="3" style="657" customWidth="1"/>
    <col min="6415" max="6415" width="9.1796875" style="657"/>
    <col min="6416" max="6416" width="13.7265625" style="657" customWidth="1"/>
    <col min="6417" max="6417" width="31.453125" style="657" bestFit="1" customWidth="1"/>
    <col min="6418" max="6418" width="15" style="657" customWidth="1"/>
    <col min="6419" max="6656" width="9.1796875" style="657"/>
    <col min="6657" max="6663" width="3.81640625" style="657" customWidth="1"/>
    <col min="6664" max="6664" width="20.7265625" style="657" customWidth="1"/>
    <col min="6665" max="6665" width="39.26953125" style="657" customWidth="1"/>
    <col min="6666" max="6666" width="7" style="657" customWidth="1"/>
    <col min="6667" max="6667" width="11.1796875" style="657" customWidth="1"/>
    <col min="6668" max="6668" width="13.453125" style="657" customWidth="1"/>
    <col min="6669" max="6669" width="15.26953125" style="657" customWidth="1"/>
    <col min="6670" max="6670" width="3" style="657" customWidth="1"/>
    <col min="6671" max="6671" width="9.1796875" style="657"/>
    <col min="6672" max="6672" width="13.7265625" style="657" customWidth="1"/>
    <col min="6673" max="6673" width="31.453125" style="657" bestFit="1" customWidth="1"/>
    <col min="6674" max="6674" width="15" style="657" customWidth="1"/>
    <col min="6675" max="6912" width="9.1796875" style="657"/>
    <col min="6913" max="6919" width="3.81640625" style="657" customWidth="1"/>
    <col min="6920" max="6920" width="20.7265625" style="657" customWidth="1"/>
    <col min="6921" max="6921" width="39.26953125" style="657" customWidth="1"/>
    <col min="6922" max="6922" width="7" style="657" customWidth="1"/>
    <col min="6923" max="6923" width="11.1796875" style="657" customWidth="1"/>
    <col min="6924" max="6924" width="13.453125" style="657" customWidth="1"/>
    <col min="6925" max="6925" width="15.26953125" style="657" customWidth="1"/>
    <col min="6926" max="6926" width="3" style="657" customWidth="1"/>
    <col min="6927" max="6927" width="9.1796875" style="657"/>
    <col min="6928" max="6928" width="13.7265625" style="657" customWidth="1"/>
    <col min="6929" max="6929" width="31.453125" style="657" bestFit="1" customWidth="1"/>
    <col min="6930" max="6930" width="15" style="657" customWidth="1"/>
    <col min="6931" max="7168" width="9.1796875" style="657"/>
    <col min="7169" max="7175" width="3.81640625" style="657" customWidth="1"/>
    <col min="7176" max="7176" width="20.7265625" style="657" customWidth="1"/>
    <col min="7177" max="7177" width="39.26953125" style="657" customWidth="1"/>
    <col min="7178" max="7178" width="7" style="657" customWidth="1"/>
    <col min="7179" max="7179" width="11.1796875" style="657" customWidth="1"/>
    <col min="7180" max="7180" width="13.453125" style="657" customWidth="1"/>
    <col min="7181" max="7181" width="15.26953125" style="657" customWidth="1"/>
    <col min="7182" max="7182" width="3" style="657" customWidth="1"/>
    <col min="7183" max="7183" width="9.1796875" style="657"/>
    <col min="7184" max="7184" width="13.7265625" style="657" customWidth="1"/>
    <col min="7185" max="7185" width="31.453125" style="657" bestFit="1" customWidth="1"/>
    <col min="7186" max="7186" width="15" style="657" customWidth="1"/>
    <col min="7187" max="7424" width="9.1796875" style="657"/>
    <col min="7425" max="7431" width="3.81640625" style="657" customWidth="1"/>
    <col min="7432" max="7432" width="20.7265625" style="657" customWidth="1"/>
    <col min="7433" max="7433" width="39.26953125" style="657" customWidth="1"/>
    <col min="7434" max="7434" width="7" style="657" customWidth="1"/>
    <col min="7435" max="7435" width="11.1796875" style="657" customWidth="1"/>
    <col min="7436" max="7436" width="13.453125" style="657" customWidth="1"/>
    <col min="7437" max="7437" width="15.26953125" style="657" customWidth="1"/>
    <col min="7438" max="7438" width="3" style="657" customWidth="1"/>
    <col min="7439" max="7439" width="9.1796875" style="657"/>
    <col min="7440" max="7440" width="13.7265625" style="657" customWidth="1"/>
    <col min="7441" max="7441" width="31.453125" style="657" bestFit="1" customWidth="1"/>
    <col min="7442" max="7442" width="15" style="657" customWidth="1"/>
    <col min="7443" max="7680" width="9.1796875" style="657"/>
    <col min="7681" max="7687" width="3.81640625" style="657" customWidth="1"/>
    <col min="7688" max="7688" width="20.7265625" style="657" customWidth="1"/>
    <col min="7689" max="7689" width="39.26953125" style="657" customWidth="1"/>
    <col min="7690" max="7690" width="7" style="657" customWidth="1"/>
    <col min="7691" max="7691" width="11.1796875" style="657" customWidth="1"/>
    <col min="7692" max="7692" width="13.453125" style="657" customWidth="1"/>
    <col min="7693" max="7693" width="15.26953125" style="657" customWidth="1"/>
    <col min="7694" max="7694" width="3" style="657" customWidth="1"/>
    <col min="7695" max="7695" width="9.1796875" style="657"/>
    <col min="7696" max="7696" width="13.7265625" style="657" customWidth="1"/>
    <col min="7697" max="7697" width="31.453125" style="657" bestFit="1" customWidth="1"/>
    <col min="7698" max="7698" width="15" style="657" customWidth="1"/>
    <col min="7699" max="7936" width="9.1796875" style="657"/>
    <col min="7937" max="7943" width="3.81640625" style="657" customWidth="1"/>
    <col min="7944" max="7944" width="20.7265625" style="657" customWidth="1"/>
    <col min="7945" max="7945" width="39.26953125" style="657" customWidth="1"/>
    <col min="7946" max="7946" width="7" style="657" customWidth="1"/>
    <col min="7947" max="7947" width="11.1796875" style="657" customWidth="1"/>
    <col min="7948" max="7948" width="13.453125" style="657" customWidth="1"/>
    <col min="7949" max="7949" width="15.26953125" style="657" customWidth="1"/>
    <col min="7950" max="7950" width="3" style="657" customWidth="1"/>
    <col min="7951" max="7951" width="9.1796875" style="657"/>
    <col min="7952" max="7952" width="13.7265625" style="657" customWidth="1"/>
    <col min="7953" max="7953" width="31.453125" style="657" bestFit="1" customWidth="1"/>
    <col min="7954" max="7954" width="15" style="657" customWidth="1"/>
    <col min="7955" max="8192" width="9.1796875" style="657"/>
    <col min="8193" max="8199" width="3.81640625" style="657" customWidth="1"/>
    <col min="8200" max="8200" width="20.7265625" style="657" customWidth="1"/>
    <col min="8201" max="8201" width="39.26953125" style="657" customWidth="1"/>
    <col min="8202" max="8202" width="7" style="657" customWidth="1"/>
    <col min="8203" max="8203" width="11.1796875" style="657" customWidth="1"/>
    <col min="8204" max="8204" width="13.453125" style="657" customWidth="1"/>
    <col min="8205" max="8205" width="15.26953125" style="657" customWidth="1"/>
    <col min="8206" max="8206" width="3" style="657" customWidth="1"/>
    <col min="8207" max="8207" width="9.1796875" style="657"/>
    <col min="8208" max="8208" width="13.7265625" style="657" customWidth="1"/>
    <col min="8209" max="8209" width="31.453125" style="657" bestFit="1" customWidth="1"/>
    <col min="8210" max="8210" width="15" style="657" customWidth="1"/>
    <col min="8211" max="8448" width="9.1796875" style="657"/>
    <col min="8449" max="8455" width="3.81640625" style="657" customWidth="1"/>
    <col min="8456" max="8456" width="20.7265625" style="657" customWidth="1"/>
    <col min="8457" max="8457" width="39.26953125" style="657" customWidth="1"/>
    <col min="8458" max="8458" width="7" style="657" customWidth="1"/>
    <col min="8459" max="8459" width="11.1796875" style="657" customWidth="1"/>
    <col min="8460" max="8460" width="13.453125" style="657" customWidth="1"/>
    <col min="8461" max="8461" width="15.26953125" style="657" customWidth="1"/>
    <col min="8462" max="8462" width="3" style="657" customWidth="1"/>
    <col min="8463" max="8463" width="9.1796875" style="657"/>
    <col min="8464" max="8464" width="13.7265625" style="657" customWidth="1"/>
    <col min="8465" max="8465" width="31.453125" style="657" bestFit="1" customWidth="1"/>
    <col min="8466" max="8466" width="15" style="657" customWidth="1"/>
    <col min="8467" max="8704" width="9.1796875" style="657"/>
    <col min="8705" max="8711" width="3.81640625" style="657" customWidth="1"/>
    <col min="8712" max="8712" width="20.7265625" style="657" customWidth="1"/>
    <col min="8713" max="8713" width="39.26953125" style="657" customWidth="1"/>
    <col min="8714" max="8714" width="7" style="657" customWidth="1"/>
    <col min="8715" max="8715" width="11.1796875" style="657" customWidth="1"/>
    <col min="8716" max="8716" width="13.453125" style="657" customWidth="1"/>
    <col min="8717" max="8717" width="15.26953125" style="657" customWidth="1"/>
    <col min="8718" max="8718" width="3" style="657" customWidth="1"/>
    <col min="8719" max="8719" width="9.1796875" style="657"/>
    <col min="8720" max="8720" width="13.7265625" style="657" customWidth="1"/>
    <col min="8721" max="8721" width="31.453125" style="657" bestFit="1" customWidth="1"/>
    <col min="8722" max="8722" width="15" style="657" customWidth="1"/>
    <col min="8723" max="8960" width="9.1796875" style="657"/>
    <col min="8961" max="8967" width="3.81640625" style="657" customWidth="1"/>
    <col min="8968" max="8968" width="20.7265625" style="657" customWidth="1"/>
    <col min="8969" max="8969" width="39.26953125" style="657" customWidth="1"/>
    <col min="8970" max="8970" width="7" style="657" customWidth="1"/>
    <col min="8971" max="8971" width="11.1796875" style="657" customWidth="1"/>
    <col min="8972" max="8972" width="13.453125" style="657" customWidth="1"/>
    <col min="8973" max="8973" width="15.26953125" style="657" customWidth="1"/>
    <col min="8974" max="8974" width="3" style="657" customWidth="1"/>
    <col min="8975" max="8975" width="9.1796875" style="657"/>
    <col min="8976" max="8976" width="13.7265625" style="657" customWidth="1"/>
    <col min="8977" max="8977" width="31.453125" style="657" bestFit="1" customWidth="1"/>
    <col min="8978" max="8978" width="15" style="657" customWidth="1"/>
    <col min="8979" max="9216" width="9.1796875" style="657"/>
    <col min="9217" max="9223" width="3.81640625" style="657" customWidth="1"/>
    <col min="9224" max="9224" width="20.7265625" style="657" customWidth="1"/>
    <col min="9225" max="9225" width="39.26953125" style="657" customWidth="1"/>
    <col min="9226" max="9226" width="7" style="657" customWidth="1"/>
    <col min="9227" max="9227" width="11.1796875" style="657" customWidth="1"/>
    <col min="9228" max="9228" width="13.453125" style="657" customWidth="1"/>
    <col min="9229" max="9229" width="15.26953125" style="657" customWidth="1"/>
    <col min="9230" max="9230" width="3" style="657" customWidth="1"/>
    <col min="9231" max="9231" width="9.1796875" style="657"/>
    <col min="9232" max="9232" width="13.7265625" style="657" customWidth="1"/>
    <col min="9233" max="9233" width="31.453125" style="657" bestFit="1" customWidth="1"/>
    <col min="9234" max="9234" width="15" style="657" customWidth="1"/>
    <col min="9235" max="9472" width="9.1796875" style="657"/>
    <col min="9473" max="9479" width="3.81640625" style="657" customWidth="1"/>
    <col min="9480" max="9480" width="20.7265625" style="657" customWidth="1"/>
    <col min="9481" max="9481" width="39.26953125" style="657" customWidth="1"/>
    <col min="9482" max="9482" width="7" style="657" customWidth="1"/>
    <col min="9483" max="9483" width="11.1796875" style="657" customWidth="1"/>
    <col min="9484" max="9484" width="13.453125" style="657" customWidth="1"/>
    <col min="9485" max="9485" width="15.26953125" style="657" customWidth="1"/>
    <col min="9486" max="9486" width="3" style="657" customWidth="1"/>
    <col min="9487" max="9487" width="9.1796875" style="657"/>
    <col min="9488" max="9488" width="13.7265625" style="657" customWidth="1"/>
    <col min="9489" max="9489" width="31.453125" style="657" bestFit="1" customWidth="1"/>
    <col min="9490" max="9490" width="15" style="657" customWidth="1"/>
    <col min="9491" max="9728" width="9.1796875" style="657"/>
    <col min="9729" max="9735" width="3.81640625" style="657" customWidth="1"/>
    <col min="9736" max="9736" width="20.7265625" style="657" customWidth="1"/>
    <col min="9737" max="9737" width="39.26953125" style="657" customWidth="1"/>
    <col min="9738" max="9738" width="7" style="657" customWidth="1"/>
    <col min="9739" max="9739" width="11.1796875" style="657" customWidth="1"/>
    <col min="9740" max="9740" width="13.453125" style="657" customWidth="1"/>
    <col min="9741" max="9741" width="15.26953125" style="657" customWidth="1"/>
    <col min="9742" max="9742" width="3" style="657" customWidth="1"/>
    <col min="9743" max="9743" width="9.1796875" style="657"/>
    <col min="9744" max="9744" width="13.7265625" style="657" customWidth="1"/>
    <col min="9745" max="9745" width="31.453125" style="657" bestFit="1" customWidth="1"/>
    <col min="9746" max="9746" width="15" style="657" customWidth="1"/>
    <col min="9747" max="9984" width="9.1796875" style="657"/>
    <col min="9985" max="9991" width="3.81640625" style="657" customWidth="1"/>
    <col min="9992" max="9992" width="20.7265625" style="657" customWidth="1"/>
    <col min="9993" max="9993" width="39.26953125" style="657" customWidth="1"/>
    <col min="9994" max="9994" width="7" style="657" customWidth="1"/>
    <col min="9995" max="9995" width="11.1796875" style="657" customWidth="1"/>
    <col min="9996" max="9996" width="13.453125" style="657" customWidth="1"/>
    <col min="9997" max="9997" width="15.26953125" style="657" customWidth="1"/>
    <col min="9998" max="9998" width="3" style="657" customWidth="1"/>
    <col min="9999" max="9999" width="9.1796875" style="657"/>
    <col min="10000" max="10000" width="13.7265625" style="657" customWidth="1"/>
    <col min="10001" max="10001" width="31.453125" style="657" bestFit="1" customWidth="1"/>
    <col min="10002" max="10002" width="15" style="657" customWidth="1"/>
    <col min="10003" max="10240" width="9.1796875" style="657"/>
    <col min="10241" max="10247" width="3.81640625" style="657" customWidth="1"/>
    <col min="10248" max="10248" width="20.7265625" style="657" customWidth="1"/>
    <col min="10249" max="10249" width="39.26953125" style="657" customWidth="1"/>
    <col min="10250" max="10250" width="7" style="657" customWidth="1"/>
    <col min="10251" max="10251" width="11.1796875" style="657" customWidth="1"/>
    <col min="10252" max="10252" width="13.453125" style="657" customWidth="1"/>
    <col min="10253" max="10253" width="15.26953125" style="657" customWidth="1"/>
    <col min="10254" max="10254" width="3" style="657" customWidth="1"/>
    <col min="10255" max="10255" width="9.1796875" style="657"/>
    <col min="10256" max="10256" width="13.7265625" style="657" customWidth="1"/>
    <col min="10257" max="10257" width="31.453125" style="657" bestFit="1" customWidth="1"/>
    <col min="10258" max="10258" width="15" style="657" customWidth="1"/>
    <col min="10259" max="10496" width="9.1796875" style="657"/>
    <col min="10497" max="10503" width="3.81640625" style="657" customWidth="1"/>
    <col min="10504" max="10504" width="20.7265625" style="657" customWidth="1"/>
    <col min="10505" max="10505" width="39.26953125" style="657" customWidth="1"/>
    <col min="10506" max="10506" width="7" style="657" customWidth="1"/>
    <col min="10507" max="10507" width="11.1796875" style="657" customWidth="1"/>
    <col min="10508" max="10508" width="13.453125" style="657" customWidth="1"/>
    <col min="10509" max="10509" width="15.26953125" style="657" customWidth="1"/>
    <col min="10510" max="10510" width="3" style="657" customWidth="1"/>
    <col min="10511" max="10511" width="9.1796875" style="657"/>
    <col min="10512" max="10512" width="13.7265625" style="657" customWidth="1"/>
    <col min="10513" max="10513" width="31.453125" style="657" bestFit="1" customWidth="1"/>
    <col min="10514" max="10514" width="15" style="657" customWidth="1"/>
    <col min="10515" max="10752" width="9.1796875" style="657"/>
    <col min="10753" max="10759" width="3.81640625" style="657" customWidth="1"/>
    <col min="10760" max="10760" width="20.7265625" style="657" customWidth="1"/>
    <col min="10761" max="10761" width="39.26953125" style="657" customWidth="1"/>
    <col min="10762" max="10762" width="7" style="657" customWidth="1"/>
    <col min="10763" max="10763" width="11.1796875" style="657" customWidth="1"/>
    <col min="10764" max="10764" width="13.453125" style="657" customWidth="1"/>
    <col min="10765" max="10765" width="15.26953125" style="657" customWidth="1"/>
    <col min="10766" max="10766" width="3" style="657" customWidth="1"/>
    <col min="10767" max="10767" width="9.1796875" style="657"/>
    <col min="10768" max="10768" width="13.7265625" style="657" customWidth="1"/>
    <col min="10769" max="10769" width="31.453125" style="657" bestFit="1" customWidth="1"/>
    <col min="10770" max="10770" width="15" style="657" customWidth="1"/>
    <col min="10771" max="11008" width="9.1796875" style="657"/>
    <col min="11009" max="11015" width="3.81640625" style="657" customWidth="1"/>
    <col min="11016" max="11016" width="20.7265625" style="657" customWidth="1"/>
    <col min="11017" max="11017" width="39.26953125" style="657" customWidth="1"/>
    <col min="11018" max="11018" width="7" style="657" customWidth="1"/>
    <col min="11019" max="11019" width="11.1796875" style="657" customWidth="1"/>
    <col min="11020" max="11020" width="13.453125" style="657" customWidth="1"/>
    <col min="11021" max="11021" width="15.26953125" style="657" customWidth="1"/>
    <col min="11022" max="11022" width="3" style="657" customWidth="1"/>
    <col min="11023" max="11023" width="9.1796875" style="657"/>
    <col min="11024" max="11024" width="13.7265625" style="657" customWidth="1"/>
    <col min="11025" max="11025" width="31.453125" style="657" bestFit="1" customWidth="1"/>
    <col min="11026" max="11026" width="15" style="657" customWidth="1"/>
    <col min="11027" max="11264" width="9.1796875" style="657"/>
    <col min="11265" max="11271" width="3.81640625" style="657" customWidth="1"/>
    <col min="11272" max="11272" width="20.7265625" style="657" customWidth="1"/>
    <col min="11273" max="11273" width="39.26953125" style="657" customWidth="1"/>
    <col min="11274" max="11274" width="7" style="657" customWidth="1"/>
    <col min="11275" max="11275" width="11.1796875" style="657" customWidth="1"/>
    <col min="11276" max="11276" width="13.453125" style="657" customWidth="1"/>
    <col min="11277" max="11277" width="15.26953125" style="657" customWidth="1"/>
    <col min="11278" max="11278" width="3" style="657" customWidth="1"/>
    <col min="11279" max="11279" width="9.1796875" style="657"/>
    <col min="11280" max="11280" width="13.7265625" style="657" customWidth="1"/>
    <col min="11281" max="11281" width="31.453125" style="657" bestFit="1" customWidth="1"/>
    <col min="11282" max="11282" width="15" style="657" customWidth="1"/>
    <col min="11283" max="11520" width="9.1796875" style="657"/>
    <col min="11521" max="11527" width="3.81640625" style="657" customWidth="1"/>
    <col min="11528" max="11528" width="20.7265625" style="657" customWidth="1"/>
    <col min="11529" max="11529" width="39.26953125" style="657" customWidth="1"/>
    <col min="11530" max="11530" width="7" style="657" customWidth="1"/>
    <col min="11531" max="11531" width="11.1796875" style="657" customWidth="1"/>
    <col min="11532" max="11532" width="13.453125" style="657" customWidth="1"/>
    <col min="11533" max="11533" width="15.26953125" style="657" customWidth="1"/>
    <col min="11534" max="11534" width="3" style="657" customWidth="1"/>
    <col min="11535" max="11535" width="9.1796875" style="657"/>
    <col min="11536" max="11536" width="13.7265625" style="657" customWidth="1"/>
    <col min="11537" max="11537" width="31.453125" style="657" bestFit="1" customWidth="1"/>
    <col min="11538" max="11538" width="15" style="657" customWidth="1"/>
    <col min="11539" max="11776" width="9.1796875" style="657"/>
    <col min="11777" max="11783" width="3.81640625" style="657" customWidth="1"/>
    <col min="11784" max="11784" width="20.7265625" style="657" customWidth="1"/>
    <col min="11785" max="11785" width="39.26953125" style="657" customWidth="1"/>
    <col min="11786" max="11786" width="7" style="657" customWidth="1"/>
    <col min="11787" max="11787" width="11.1796875" style="657" customWidth="1"/>
    <col min="11788" max="11788" width="13.453125" style="657" customWidth="1"/>
    <col min="11789" max="11789" width="15.26953125" style="657" customWidth="1"/>
    <col min="11790" max="11790" width="3" style="657" customWidth="1"/>
    <col min="11791" max="11791" width="9.1796875" style="657"/>
    <col min="11792" max="11792" width="13.7265625" style="657" customWidth="1"/>
    <col min="11793" max="11793" width="31.453125" style="657" bestFit="1" customWidth="1"/>
    <col min="11794" max="11794" width="15" style="657" customWidth="1"/>
    <col min="11795" max="12032" width="9.1796875" style="657"/>
    <col min="12033" max="12039" width="3.81640625" style="657" customWidth="1"/>
    <col min="12040" max="12040" width="20.7265625" style="657" customWidth="1"/>
    <col min="12041" max="12041" width="39.26953125" style="657" customWidth="1"/>
    <col min="12042" max="12042" width="7" style="657" customWidth="1"/>
    <col min="12043" max="12043" width="11.1796875" style="657" customWidth="1"/>
    <col min="12044" max="12044" width="13.453125" style="657" customWidth="1"/>
    <col min="12045" max="12045" width="15.26953125" style="657" customWidth="1"/>
    <col min="12046" max="12046" width="3" style="657" customWidth="1"/>
    <col min="12047" max="12047" width="9.1796875" style="657"/>
    <col min="12048" max="12048" width="13.7265625" style="657" customWidth="1"/>
    <col min="12049" max="12049" width="31.453125" style="657" bestFit="1" customWidth="1"/>
    <col min="12050" max="12050" width="15" style="657" customWidth="1"/>
    <col min="12051" max="12288" width="9.1796875" style="657"/>
    <col min="12289" max="12295" width="3.81640625" style="657" customWidth="1"/>
    <col min="12296" max="12296" width="20.7265625" style="657" customWidth="1"/>
    <col min="12297" max="12297" width="39.26953125" style="657" customWidth="1"/>
    <col min="12298" max="12298" width="7" style="657" customWidth="1"/>
    <col min="12299" max="12299" width="11.1796875" style="657" customWidth="1"/>
    <col min="12300" max="12300" width="13.453125" style="657" customWidth="1"/>
    <col min="12301" max="12301" width="15.26953125" style="657" customWidth="1"/>
    <col min="12302" max="12302" width="3" style="657" customWidth="1"/>
    <col min="12303" max="12303" width="9.1796875" style="657"/>
    <col min="12304" max="12304" width="13.7265625" style="657" customWidth="1"/>
    <col min="12305" max="12305" width="31.453125" style="657" bestFit="1" customWidth="1"/>
    <col min="12306" max="12306" width="15" style="657" customWidth="1"/>
    <col min="12307" max="12544" width="9.1796875" style="657"/>
    <col min="12545" max="12551" width="3.81640625" style="657" customWidth="1"/>
    <col min="12552" max="12552" width="20.7265625" style="657" customWidth="1"/>
    <col min="12553" max="12553" width="39.26953125" style="657" customWidth="1"/>
    <col min="12554" max="12554" width="7" style="657" customWidth="1"/>
    <col min="12555" max="12555" width="11.1796875" style="657" customWidth="1"/>
    <col min="12556" max="12556" width="13.453125" style="657" customWidth="1"/>
    <col min="12557" max="12557" width="15.26953125" style="657" customWidth="1"/>
    <col min="12558" max="12558" width="3" style="657" customWidth="1"/>
    <col min="12559" max="12559" width="9.1796875" style="657"/>
    <col min="12560" max="12560" width="13.7265625" style="657" customWidth="1"/>
    <col min="12561" max="12561" width="31.453125" style="657" bestFit="1" customWidth="1"/>
    <col min="12562" max="12562" width="15" style="657" customWidth="1"/>
    <col min="12563" max="12800" width="9.1796875" style="657"/>
    <col min="12801" max="12807" width="3.81640625" style="657" customWidth="1"/>
    <col min="12808" max="12808" width="20.7265625" style="657" customWidth="1"/>
    <col min="12809" max="12809" width="39.26953125" style="657" customWidth="1"/>
    <col min="12810" max="12810" width="7" style="657" customWidth="1"/>
    <col min="12811" max="12811" width="11.1796875" style="657" customWidth="1"/>
    <col min="12812" max="12812" width="13.453125" style="657" customWidth="1"/>
    <col min="12813" max="12813" width="15.26953125" style="657" customWidth="1"/>
    <col min="12814" max="12814" width="3" style="657" customWidth="1"/>
    <col min="12815" max="12815" width="9.1796875" style="657"/>
    <col min="12816" max="12816" width="13.7265625" style="657" customWidth="1"/>
    <col min="12817" max="12817" width="31.453125" style="657" bestFit="1" customWidth="1"/>
    <col min="12818" max="12818" width="15" style="657" customWidth="1"/>
    <col min="12819" max="13056" width="9.1796875" style="657"/>
    <col min="13057" max="13063" width="3.81640625" style="657" customWidth="1"/>
    <col min="13064" max="13064" width="20.7265625" style="657" customWidth="1"/>
    <col min="13065" max="13065" width="39.26953125" style="657" customWidth="1"/>
    <col min="13066" max="13066" width="7" style="657" customWidth="1"/>
    <col min="13067" max="13067" width="11.1796875" style="657" customWidth="1"/>
    <col min="13068" max="13068" width="13.453125" style="657" customWidth="1"/>
    <col min="13069" max="13069" width="15.26953125" style="657" customWidth="1"/>
    <col min="13070" max="13070" width="3" style="657" customWidth="1"/>
    <col min="13071" max="13071" width="9.1796875" style="657"/>
    <col min="13072" max="13072" width="13.7265625" style="657" customWidth="1"/>
    <col min="13073" max="13073" width="31.453125" style="657" bestFit="1" customWidth="1"/>
    <col min="13074" max="13074" width="15" style="657" customWidth="1"/>
    <col min="13075" max="13312" width="9.1796875" style="657"/>
    <col min="13313" max="13319" width="3.81640625" style="657" customWidth="1"/>
    <col min="13320" max="13320" width="20.7265625" style="657" customWidth="1"/>
    <col min="13321" max="13321" width="39.26953125" style="657" customWidth="1"/>
    <col min="13322" max="13322" width="7" style="657" customWidth="1"/>
    <col min="13323" max="13323" width="11.1796875" style="657" customWidth="1"/>
    <col min="13324" max="13324" width="13.453125" style="657" customWidth="1"/>
    <col min="13325" max="13325" width="15.26953125" style="657" customWidth="1"/>
    <col min="13326" max="13326" width="3" style="657" customWidth="1"/>
    <col min="13327" max="13327" width="9.1796875" style="657"/>
    <col min="13328" max="13328" width="13.7265625" style="657" customWidth="1"/>
    <col min="13329" max="13329" width="31.453125" style="657" bestFit="1" customWidth="1"/>
    <col min="13330" max="13330" width="15" style="657" customWidth="1"/>
    <col min="13331" max="13568" width="9.1796875" style="657"/>
    <col min="13569" max="13575" width="3.81640625" style="657" customWidth="1"/>
    <col min="13576" max="13576" width="20.7265625" style="657" customWidth="1"/>
    <col min="13577" max="13577" width="39.26953125" style="657" customWidth="1"/>
    <col min="13578" max="13578" width="7" style="657" customWidth="1"/>
    <col min="13579" max="13579" width="11.1796875" style="657" customWidth="1"/>
    <col min="13580" max="13580" width="13.453125" style="657" customWidth="1"/>
    <col min="13581" max="13581" width="15.26953125" style="657" customWidth="1"/>
    <col min="13582" max="13582" width="3" style="657" customWidth="1"/>
    <col min="13583" max="13583" width="9.1796875" style="657"/>
    <col min="13584" max="13584" width="13.7265625" style="657" customWidth="1"/>
    <col min="13585" max="13585" width="31.453125" style="657" bestFit="1" customWidth="1"/>
    <col min="13586" max="13586" width="15" style="657" customWidth="1"/>
    <col min="13587" max="13824" width="9.1796875" style="657"/>
    <col min="13825" max="13831" width="3.81640625" style="657" customWidth="1"/>
    <col min="13832" max="13832" width="20.7265625" style="657" customWidth="1"/>
    <col min="13833" max="13833" width="39.26953125" style="657" customWidth="1"/>
    <col min="13834" max="13834" width="7" style="657" customWidth="1"/>
    <col min="13835" max="13835" width="11.1796875" style="657" customWidth="1"/>
    <col min="13836" max="13836" width="13.453125" style="657" customWidth="1"/>
    <col min="13837" max="13837" width="15.26953125" style="657" customWidth="1"/>
    <col min="13838" max="13838" width="3" style="657" customWidth="1"/>
    <col min="13839" max="13839" width="9.1796875" style="657"/>
    <col min="13840" max="13840" width="13.7265625" style="657" customWidth="1"/>
    <col min="13841" max="13841" width="31.453125" style="657" bestFit="1" customWidth="1"/>
    <col min="13842" max="13842" width="15" style="657" customWidth="1"/>
    <col min="13843" max="14080" width="9.1796875" style="657"/>
    <col min="14081" max="14087" width="3.81640625" style="657" customWidth="1"/>
    <col min="14088" max="14088" width="20.7265625" style="657" customWidth="1"/>
    <col min="14089" max="14089" width="39.26953125" style="657" customWidth="1"/>
    <col min="14090" max="14090" width="7" style="657" customWidth="1"/>
    <col min="14091" max="14091" width="11.1796875" style="657" customWidth="1"/>
    <col min="14092" max="14092" width="13.453125" style="657" customWidth="1"/>
    <col min="14093" max="14093" width="15.26953125" style="657" customWidth="1"/>
    <col min="14094" max="14094" width="3" style="657" customWidth="1"/>
    <col min="14095" max="14095" width="9.1796875" style="657"/>
    <col min="14096" max="14096" width="13.7265625" style="657" customWidth="1"/>
    <col min="14097" max="14097" width="31.453125" style="657" bestFit="1" customWidth="1"/>
    <col min="14098" max="14098" width="15" style="657" customWidth="1"/>
    <col min="14099" max="14336" width="9.1796875" style="657"/>
    <col min="14337" max="14343" width="3.81640625" style="657" customWidth="1"/>
    <col min="14344" max="14344" width="20.7265625" style="657" customWidth="1"/>
    <col min="14345" max="14345" width="39.26953125" style="657" customWidth="1"/>
    <col min="14346" max="14346" width="7" style="657" customWidth="1"/>
    <col min="14347" max="14347" width="11.1796875" style="657" customWidth="1"/>
    <col min="14348" max="14348" width="13.453125" style="657" customWidth="1"/>
    <col min="14349" max="14349" width="15.26953125" style="657" customWidth="1"/>
    <col min="14350" max="14350" width="3" style="657" customWidth="1"/>
    <col min="14351" max="14351" width="9.1796875" style="657"/>
    <col min="14352" max="14352" width="13.7265625" style="657" customWidth="1"/>
    <col min="14353" max="14353" width="31.453125" style="657" bestFit="1" customWidth="1"/>
    <col min="14354" max="14354" width="15" style="657" customWidth="1"/>
    <col min="14355" max="14592" width="9.1796875" style="657"/>
    <col min="14593" max="14599" width="3.81640625" style="657" customWidth="1"/>
    <col min="14600" max="14600" width="20.7265625" style="657" customWidth="1"/>
    <col min="14601" max="14601" width="39.26953125" style="657" customWidth="1"/>
    <col min="14602" max="14602" width="7" style="657" customWidth="1"/>
    <col min="14603" max="14603" width="11.1796875" style="657" customWidth="1"/>
    <col min="14604" max="14604" width="13.453125" style="657" customWidth="1"/>
    <col min="14605" max="14605" width="15.26953125" style="657" customWidth="1"/>
    <col min="14606" max="14606" width="3" style="657" customWidth="1"/>
    <col min="14607" max="14607" width="9.1796875" style="657"/>
    <col min="14608" max="14608" width="13.7265625" style="657" customWidth="1"/>
    <col min="14609" max="14609" width="31.453125" style="657" bestFit="1" customWidth="1"/>
    <col min="14610" max="14610" width="15" style="657" customWidth="1"/>
    <col min="14611" max="14848" width="9.1796875" style="657"/>
    <col min="14849" max="14855" width="3.81640625" style="657" customWidth="1"/>
    <col min="14856" max="14856" width="20.7265625" style="657" customWidth="1"/>
    <col min="14857" max="14857" width="39.26953125" style="657" customWidth="1"/>
    <col min="14858" max="14858" width="7" style="657" customWidth="1"/>
    <col min="14859" max="14859" width="11.1796875" style="657" customWidth="1"/>
    <col min="14860" max="14860" width="13.453125" style="657" customWidth="1"/>
    <col min="14861" max="14861" width="15.26953125" style="657" customWidth="1"/>
    <col min="14862" max="14862" width="3" style="657" customWidth="1"/>
    <col min="14863" max="14863" width="9.1796875" style="657"/>
    <col min="14864" max="14864" width="13.7265625" style="657" customWidth="1"/>
    <col min="14865" max="14865" width="31.453125" style="657" bestFit="1" customWidth="1"/>
    <col min="14866" max="14866" width="15" style="657" customWidth="1"/>
    <col min="14867" max="15104" width="9.1796875" style="657"/>
    <col min="15105" max="15111" width="3.81640625" style="657" customWidth="1"/>
    <col min="15112" max="15112" width="20.7265625" style="657" customWidth="1"/>
    <col min="15113" max="15113" width="39.26953125" style="657" customWidth="1"/>
    <col min="15114" max="15114" width="7" style="657" customWidth="1"/>
    <col min="15115" max="15115" width="11.1796875" style="657" customWidth="1"/>
    <col min="15116" max="15116" width="13.453125" style="657" customWidth="1"/>
    <col min="15117" max="15117" width="15.26953125" style="657" customWidth="1"/>
    <col min="15118" max="15118" width="3" style="657" customWidth="1"/>
    <col min="15119" max="15119" width="9.1796875" style="657"/>
    <col min="15120" max="15120" width="13.7265625" style="657" customWidth="1"/>
    <col min="15121" max="15121" width="31.453125" style="657" bestFit="1" customWidth="1"/>
    <col min="15122" max="15122" width="15" style="657" customWidth="1"/>
    <col min="15123" max="15360" width="9.1796875" style="657"/>
    <col min="15361" max="15367" width="3.81640625" style="657" customWidth="1"/>
    <col min="15368" max="15368" width="20.7265625" style="657" customWidth="1"/>
    <col min="15369" max="15369" width="39.26953125" style="657" customWidth="1"/>
    <col min="15370" max="15370" width="7" style="657" customWidth="1"/>
    <col min="15371" max="15371" width="11.1796875" style="657" customWidth="1"/>
    <col min="15372" max="15372" width="13.453125" style="657" customWidth="1"/>
    <col min="15373" max="15373" width="15.26953125" style="657" customWidth="1"/>
    <col min="15374" max="15374" width="3" style="657" customWidth="1"/>
    <col min="15375" max="15375" width="9.1796875" style="657"/>
    <col min="15376" max="15376" width="13.7265625" style="657" customWidth="1"/>
    <col min="15377" max="15377" width="31.453125" style="657" bestFit="1" customWidth="1"/>
    <col min="15378" max="15378" width="15" style="657" customWidth="1"/>
    <col min="15379" max="15616" width="9.1796875" style="657"/>
    <col min="15617" max="15623" width="3.81640625" style="657" customWidth="1"/>
    <col min="15624" max="15624" width="20.7265625" style="657" customWidth="1"/>
    <col min="15625" max="15625" width="39.26953125" style="657" customWidth="1"/>
    <col min="15626" max="15626" width="7" style="657" customWidth="1"/>
    <col min="15627" max="15627" width="11.1796875" style="657" customWidth="1"/>
    <col min="15628" max="15628" width="13.453125" style="657" customWidth="1"/>
    <col min="15629" max="15629" width="15.26953125" style="657" customWidth="1"/>
    <col min="15630" max="15630" width="3" style="657" customWidth="1"/>
    <col min="15631" max="15631" width="9.1796875" style="657"/>
    <col min="15632" max="15632" width="13.7265625" style="657" customWidth="1"/>
    <col min="15633" max="15633" width="31.453125" style="657" bestFit="1" customWidth="1"/>
    <col min="15634" max="15634" width="15" style="657" customWidth="1"/>
    <col min="15635" max="15872" width="9.1796875" style="657"/>
    <col min="15873" max="15879" width="3.81640625" style="657" customWidth="1"/>
    <col min="15880" max="15880" width="20.7265625" style="657" customWidth="1"/>
    <col min="15881" max="15881" width="39.26953125" style="657" customWidth="1"/>
    <col min="15882" max="15882" width="7" style="657" customWidth="1"/>
    <col min="15883" max="15883" width="11.1796875" style="657" customWidth="1"/>
    <col min="15884" max="15884" width="13.453125" style="657" customWidth="1"/>
    <col min="15885" max="15885" width="15.26953125" style="657" customWidth="1"/>
    <col min="15886" max="15886" width="3" style="657" customWidth="1"/>
    <col min="15887" max="15887" width="9.1796875" style="657"/>
    <col min="15888" max="15888" width="13.7265625" style="657" customWidth="1"/>
    <col min="15889" max="15889" width="31.453125" style="657" bestFit="1" customWidth="1"/>
    <col min="15890" max="15890" width="15" style="657" customWidth="1"/>
    <col min="15891" max="16128" width="9.1796875" style="657"/>
    <col min="16129" max="16135" width="3.81640625" style="657" customWidth="1"/>
    <col min="16136" max="16136" width="20.7265625" style="657" customWidth="1"/>
    <col min="16137" max="16137" width="39.26953125" style="657" customWidth="1"/>
    <col min="16138" max="16138" width="7" style="657" customWidth="1"/>
    <col min="16139" max="16139" width="11.1796875" style="657" customWidth="1"/>
    <col min="16140" max="16140" width="13.453125" style="657" customWidth="1"/>
    <col min="16141" max="16141" width="15.26953125" style="657" customWidth="1"/>
    <col min="16142" max="16142" width="3" style="657" customWidth="1"/>
    <col min="16143" max="16143" width="9.1796875" style="657"/>
    <col min="16144" max="16144" width="13.7265625" style="657" customWidth="1"/>
    <col min="16145" max="16145" width="31.453125" style="657" bestFit="1" customWidth="1"/>
    <col min="16146" max="16146" width="15" style="657" customWidth="1"/>
    <col min="16147" max="16384" width="9.1796875" style="657"/>
  </cols>
  <sheetData>
    <row r="1" spans="1:17" ht="15" customHeight="1" x14ac:dyDescent="0.35">
      <c r="A1" s="1801"/>
      <c r="B1" s="1802"/>
      <c r="C1" s="1802"/>
      <c r="D1" s="1803"/>
      <c r="E1" s="1810" t="s">
        <v>854</v>
      </c>
      <c r="F1" s="1802"/>
      <c r="G1" s="1802"/>
      <c r="H1" s="1802"/>
      <c r="I1" s="1802"/>
      <c r="J1" s="1802"/>
      <c r="K1" s="1803"/>
      <c r="L1" s="1812"/>
      <c r="M1" s="1813"/>
    </row>
    <row r="2" spans="1:17" ht="5.25" customHeight="1" x14ac:dyDescent="0.35">
      <c r="A2" s="1804"/>
      <c r="B2" s="1805"/>
      <c r="C2" s="1805"/>
      <c r="D2" s="1806"/>
      <c r="E2" s="1811"/>
      <c r="F2" s="1805"/>
      <c r="G2" s="1805"/>
      <c r="H2" s="1805"/>
      <c r="I2" s="1805"/>
      <c r="J2" s="1805"/>
      <c r="K2" s="1806"/>
      <c r="L2" s="1814"/>
      <c r="M2" s="1815"/>
    </row>
    <row r="3" spans="1:17" ht="13.5" customHeight="1" x14ac:dyDescent="0.35">
      <c r="A3" s="1804"/>
      <c r="B3" s="1805"/>
      <c r="C3" s="1805"/>
      <c r="D3" s="1806"/>
      <c r="E3" s="1811" t="s">
        <v>855</v>
      </c>
      <c r="F3" s="1805"/>
      <c r="G3" s="1805"/>
      <c r="H3" s="1805"/>
      <c r="I3" s="1805"/>
      <c r="J3" s="1805"/>
      <c r="K3" s="1806"/>
      <c r="L3" s="1814"/>
      <c r="M3" s="1815"/>
    </row>
    <row r="4" spans="1:17" ht="6" customHeight="1" x14ac:dyDescent="0.35">
      <c r="A4" s="1804"/>
      <c r="B4" s="1805"/>
      <c r="C4" s="1805"/>
      <c r="D4" s="1806"/>
      <c r="E4" s="1811"/>
      <c r="F4" s="1805"/>
      <c r="G4" s="1805"/>
      <c r="H4" s="1805"/>
      <c r="I4" s="1805"/>
      <c r="J4" s="1805"/>
      <c r="K4" s="1806"/>
      <c r="L4" s="1814"/>
      <c r="M4" s="1815"/>
    </row>
    <row r="5" spans="1:17" ht="15.75" customHeight="1" x14ac:dyDescent="0.35">
      <c r="A5" s="1804"/>
      <c r="B5" s="1805"/>
      <c r="C5" s="1805"/>
      <c r="D5" s="1806"/>
      <c r="E5" s="1811" t="s">
        <v>856</v>
      </c>
      <c r="F5" s="1805"/>
      <c r="G5" s="1805"/>
      <c r="H5" s="1805"/>
      <c r="I5" s="1805"/>
      <c r="J5" s="1805"/>
      <c r="K5" s="1806"/>
      <c r="L5" s="1814"/>
      <c r="M5" s="1815"/>
    </row>
    <row r="6" spans="1:17" ht="18" customHeight="1" x14ac:dyDescent="0.35">
      <c r="A6" s="1807"/>
      <c r="B6" s="1808"/>
      <c r="C6" s="1808"/>
      <c r="D6" s="1809"/>
      <c r="E6" s="1818" t="s">
        <v>6</v>
      </c>
      <c r="F6" s="1808"/>
      <c r="G6" s="1808"/>
      <c r="H6" s="1808"/>
      <c r="I6" s="1808"/>
      <c r="J6" s="1808"/>
      <c r="K6" s="1809"/>
      <c r="L6" s="1816"/>
      <c r="M6" s="1817"/>
    </row>
    <row r="7" spans="1:17" ht="15" customHeight="1" x14ac:dyDescent="0.35">
      <c r="A7" s="1822" t="s">
        <v>714</v>
      </c>
      <c r="B7" s="1823"/>
      <c r="C7" s="1823"/>
      <c r="D7" s="1823"/>
      <c r="E7" s="1823"/>
      <c r="F7" s="1823"/>
      <c r="G7" s="1823"/>
      <c r="H7" s="658" t="s">
        <v>857</v>
      </c>
      <c r="I7" s="658"/>
      <c r="J7" s="658"/>
      <c r="K7" s="659"/>
      <c r="L7" s="658"/>
      <c r="M7" s="660"/>
    </row>
    <row r="8" spans="1:17" ht="15" customHeight="1" x14ac:dyDescent="0.35">
      <c r="A8" s="1822" t="s">
        <v>858</v>
      </c>
      <c r="B8" s="1823"/>
      <c r="C8" s="1823"/>
      <c r="D8" s="1823"/>
      <c r="E8" s="1823"/>
      <c r="F8" s="1823"/>
      <c r="G8" s="1823"/>
      <c r="H8" s="658" t="s">
        <v>859</v>
      </c>
      <c r="I8" s="658"/>
      <c r="J8" s="658"/>
      <c r="K8" s="659"/>
      <c r="L8" s="658"/>
      <c r="M8" s="660"/>
    </row>
    <row r="9" spans="1:17" ht="15" customHeight="1" x14ac:dyDescent="0.35">
      <c r="A9" s="1822" t="s">
        <v>860</v>
      </c>
      <c r="B9" s="1823"/>
      <c r="C9" s="1823"/>
      <c r="D9" s="1823"/>
      <c r="E9" s="1823"/>
      <c r="F9" s="1823"/>
      <c r="G9" s="1823"/>
      <c r="H9" s="658" t="s">
        <v>859</v>
      </c>
      <c r="I9" s="658"/>
      <c r="J9" s="658"/>
      <c r="K9" s="659"/>
      <c r="L9" s="658"/>
      <c r="M9" s="660"/>
    </row>
    <row r="10" spans="1:17" ht="15" customHeight="1" x14ac:dyDescent="0.35">
      <c r="A10" s="1822" t="s">
        <v>717</v>
      </c>
      <c r="B10" s="1823"/>
      <c r="C10" s="1823"/>
      <c r="D10" s="1823"/>
      <c r="E10" s="1823"/>
      <c r="F10" s="1823"/>
      <c r="G10" s="1823"/>
      <c r="H10" s="658" t="s">
        <v>1039</v>
      </c>
      <c r="I10" s="658"/>
      <c r="J10" s="658"/>
      <c r="K10" s="659"/>
      <c r="L10" s="658"/>
      <c r="M10" s="660"/>
    </row>
    <row r="11" spans="1:17" ht="15" customHeight="1" x14ac:dyDescent="0.35">
      <c r="A11" s="1822" t="s">
        <v>466</v>
      </c>
      <c r="B11" s="1823"/>
      <c r="C11" s="1823"/>
      <c r="D11" s="1823"/>
      <c r="E11" s="1823"/>
      <c r="F11" s="1823"/>
      <c r="G11" s="1823"/>
      <c r="H11" s="658" t="s">
        <v>1040</v>
      </c>
      <c r="I11" s="658"/>
      <c r="J11" s="658"/>
      <c r="K11" s="659"/>
      <c r="L11" s="658"/>
      <c r="M11" s="660"/>
    </row>
    <row r="12" spans="1:17" ht="15" customHeight="1" x14ac:dyDescent="0.35">
      <c r="A12" s="1827" t="s">
        <v>465</v>
      </c>
      <c r="B12" s="1828"/>
      <c r="C12" s="1828"/>
      <c r="D12" s="1828"/>
      <c r="E12" s="1828"/>
      <c r="F12" s="1828"/>
      <c r="G12" s="1828"/>
      <c r="H12" s="1819" t="s">
        <v>1041</v>
      </c>
      <c r="I12" s="1820"/>
      <c r="J12" s="1820"/>
      <c r="K12" s="1820"/>
      <c r="L12" s="1820"/>
      <c r="M12" s="1821"/>
      <c r="Q12" s="657">
        <f>37343/39051</f>
        <v>0.95626232362807606</v>
      </c>
    </row>
    <row r="13" spans="1:17" ht="15.75" customHeight="1" x14ac:dyDescent="0.35">
      <c r="A13" s="1822" t="s">
        <v>469</v>
      </c>
      <c r="B13" s="1823"/>
      <c r="C13" s="1823"/>
      <c r="D13" s="1823"/>
      <c r="E13" s="1823"/>
      <c r="F13" s="1823"/>
      <c r="G13" s="1823"/>
      <c r="H13" s="658" t="s">
        <v>865</v>
      </c>
      <c r="I13" s="658"/>
      <c r="J13" s="658"/>
      <c r="K13" s="659"/>
      <c r="L13" s="658"/>
      <c r="M13" s="660"/>
    </row>
    <row r="14" spans="1:17" ht="15" customHeight="1" x14ac:dyDescent="0.35">
      <c r="A14" s="1822" t="s">
        <v>866</v>
      </c>
      <c r="B14" s="1823"/>
      <c r="C14" s="1823"/>
      <c r="D14" s="1823"/>
      <c r="E14" s="1823"/>
      <c r="F14" s="1823"/>
      <c r="G14" s="1823"/>
      <c r="H14" s="658" t="s">
        <v>867</v>
      </c>
      <c r="I14" s="658"/>
      <c r="J14" s="658"/>
      <c r="K14" s="659"/>
      <c r="L14" s="658"/>
      <c r="M14" s="660"/>
    </row>
    <row r="15" spans="1:17" ht="15" customHeight="1" x14ac:dyDescent="0.35">
      <c r="A15" s="1822" t="s">
        <v>868</v>
      </c>
      <c r="B15" s="1823"/>
      <c r="C15" s="1823"/>
      <c r="D15" s="1823"/>
      <c r="E15" s="1823"/>
      <c r="F15" s="1823"/>
      <c r="G15" s="1823"/>
      <c r="H15" s="661">
        <f>M54</f>
        <v>25092500</v>
      </c>
      <c r="I15" s="661"/>
      <c r="J15" s="658"/>
      <c r="K15" s="659"/>
      <c r="L15" s="658"/>
      <c r="M15" s="660"/>
    </row>
    <row r="16" spans="1:17" ht="15" customHeight="1" x14ac:dyDescent="0.35">
      <c r="A16" s="1822" t="s">
        <v>869</v>
      </c>
      <c r="B16" s="1823"/>
      <c r="C16" s="1823"/>
      <c r="D16" s="1823"/>
      <c r="E16" s="1823"/>
      <c r="F16" s="1823"/>
      <c r="G16" s="1823"/>
      <c r="H16" s="658" t="s">
        <v>867</v>
      </c>
      <c r="I16" s="658"/>
      <c r="J16" s="658"/>
      <c r="K16" s="659"/>
      <c r="L16" s="658"/>
      <c r="M16" s="660"/>
    </row>
    <row r="17" spans="1:17" ht="15" customHeight="1" x14ac:dyDescent="0.35">
      <c r="A17" s="1824" t="s">
        <v>727</v>
      </c>
      <c r="B17" s="1825"/>
      <c r="C17" s="1825"/>
      <c r="D17" s="1825"/>
      <c r="E17" s="1825"/>
      <c r="F17" s="1825"/>
      <c r="G17" s="1825"/>
      <c r="H17" s="1825"/>
      <c r="I17" s="1825"/>
      <c r="J17" s="1825"/>
      <c r="K17" s="1825"/>
      <c r="L17" s="1825"/>
      <c r="M17" s="1826"/>
    </row>
    <row r="18" spans="1:17" ht="15" customHeight="1" x14ac:dyDescent="0.35">
      <c r="A18" s="1824" t="s">
        <v>721</v>
      </c>
      <c r="B18" s="1825"/>
      <c r="C18" s="1825"/>
      <c r="D18" s="1825"/>
      <c r="E18" s="1825"/>
      <c r="F18" s="1825"/>
      <c r="G18" s="1825"/>
      <c r="H18" s="1840" t="s">
        <v>728</v>
      </c>
      <c r="I18" s="1825"/>
      <c r="J18" s="1825"/>
      <c r="K18" s="1841"/>
      <c r="L18" s="1840" t="s">
        <v>729</v>
      </c>
      <c r="M18" s="1826"/>
    </row>
    <row r="19" spans="1:17" ht="21" customHeight="1" x14ac:dyDescent="0.35">
      <c r="A19" s="1827" t="s">
        <v>720</v>
      </c>
      <c r="B19" s="1829"/>
      <c r="C19" s="1829"/>
      <c r="D19" s="1829"/>
      <c r="E19" s="1829"/>
      <c r="F19" s="1829"/>
      <c r="G19" s="1829"/>
      <c r="H19" s="1838" t="s">
        <v>1042</v>
      </c>
      <c r="I19" s="1819"/>
      <c r="J19" s="1819"/>
      <c r="K19" s="1842"/>
      <c r="L19" s="1994">
        <v>0.95</v>
      </c>
      <c r="M19" s="1839"/>
    </row>
    <row r="20" spans="1:17" ht="20.25" customHeight="1" x14ac:dyDescent="0.35">
      <c r="A20" s="1827" t="s">
        <v>730</v>
      </c>
      <c r="B20" s="1829"/>
      <c r="C20" s="1829"/>
      <c r="D20" s="1829"/>
      <c r="E20" s="1829"/>
      <c r="F20" s="1829"/>
      <c r="G20" s="1829"/>
      <c r="H20" s="1830" t="s">
        <v>872</v>
      </c>
      <c r="I20" s="1829"/>
      <c r="J20" s="1829"/>
      <c r="K20" s="1831"/>
      <c r="L20" s="1832">
        <f>M29</f>
        <v>25092500</v>
      </c>
      <c r="M20" s="1833"/>
    </row>
    <row r="21" spans="1:17" s="662" customFormat="1" ht="20.25" customHeight="1" x14ac:dyDescent="0.35">
      <c r="A21" s="1834" t="s">
        <v>732</v>
      </c>
      <c r="B21" s="1819"/>
      <c r="C21" s="1819"/>
      <c r="D21" s="1819"/>
      <c r="E21" s="1819"/>
      <c r="F21" s="1819"/>
      <c r="G21" s="1819"/>
      <c r="H21" s="1835" t="s">
        <v>1043</v>
      </c>
      <c r="I21" s="1836"/>
      <c r="J21" s="1836"/>
      <c r="K21" s="1837"/>
      <c r="L21" s="1838" t="s">
        <v>1044</v>
      </c>
      <c r="M21" s="1839"/>
    </row>
    <row r="22" spans="1:17" s="663" customFormat="1" ht="21.75" customHeight="1" x14ac:dyDescent="0.35">
      <c r="A22" s="1827" t="s">
        <v>735</v>
      </c>
      <c r="B22" s="1829"/>
      <c r="C22" s="1829"/>
      <c r="D22" s="1829"/>
      <c r="E22" s="1829"/>
      <c r="F22" s="1829"/>
      <c r="G22" s="1829"/>
      <c r="H22" s="1835" t="s">
        <v>1045</v>
      </c>
      <c r="I22" s="1836"/>
      <c r="J22" s="1836"/>
      <c r="K22" s="1837"/>
      <c r="L22" s="1830" t="s">
        <v>1044</v>
      </c>
      <c r="M22" s="1854"/>
    </row>
    <row r="23" spans="1:17" ht="17.25" customHeight="1" x14ac:dyDescent="0.35">
      <c r="A23" s="1855" t="s">
        <v>877</v>
      </c>
      <c r="B23" s="1856"/>
      <c r="C23" s="1856"/>
      <c r="D23" s="1856"/>
      <c r="E23" s="1856"/>
      <c r="F23" s="1856"/>
      <c r="G23" s="1856"/>
      <c r="H23" s="1856"/>
      <c r="I23" s="1856"/>
      <c r="J23" s="1856"/>
      <c r="K23" s="1856"/>
      <c r="L23" s="1856"/>
      <c r="M23" s="1857"/>
    </row>
    <row r="24" spans="1:17" ht="19.5" customHeight="1" x14ac:dyDescent="0.35">
      <c r="A24" s="1858" t="s">
        <v>878</v>
      </c>
      <c r="B24" s="1859"/>
      <c r="C24" s="1859"/>
      <c r="D24" s="1859"/>
      <c r="E24" s="1859"/>
      <c r="F24" s="1859"/>
      <c r="G24" s="1859"/>
      <c r="H24" s="1859"/>
      <c r="I24" s="1859"/>
      <c r="J24" s="1859"/>
      <c r="K24" s="1859"/>
      <c r="L24" s="1859"/>
      <c r="M24" s="1860"/>
      <c r="Q24" s="657">
        <f>37434-163</f>
        <v>37271</v>
      </c>
    </row>
    <row r="25" spans="1:17" ht="15" customHeight="1" x14ac:dyDescent="0.35">
      <c r="A25" s="1861" t="s">
        <v>746</v>
      </c>
      <c r="B25" s="1862"/>
      <c r="C25" s="1862"/>
      <c r="D25" s="1862"/>
      <c r="E25" s="1862"/>
      <c r="F25" s="1862"/>
      <c r="G25" s="1862"/>
      <c r="H25" s="1865" t="s">
        <v>879</v>
      </c>
      <c r="I25" s="1866"/>
      <c r="J25" s="1869" t="s">
        <v>748</v>
      </c>
      <c r="K25" s="1870"/>
      <c r="L25" s="1871"/>
      <c r="M25" s="664" t="s">
        <v>749</v>
      </c>
    </row>
    <row r="26" spans="1:17" ht="34.5" customHeight="1" x14ac:dyDescent="0.35">
      <c r="A26" s="1863"/>
      <c r="B26" s="1864"/>
      <c r="C26" s="1864"/>
      <c r="D26" s="1864"/>
      <c r="E26" s="1864"/>
      <c r="F26" s="1864"/>
      <c r="G26" s="1864"/>
      <c r="H26" s="1867"/>
      <c r="I26" s="1868"/>
      <c r="J26" s="665" t="s">
        <v>880</v>
      </c>
      <c r="K26" s="665" t="s">
        <v>60</v>
      </c>
      <c r="L26" s="666" t="s">
        <v>752</v>
      </c>
      <c r="M26" s="667" t="s">
        <v>881</v>
      </c>
    </row>
    <row r="27" spans="1:17" ht="15" customHeight="1" x14ac:dyDescent="0.35">
      <c r="A27" s="1843">
        <v>1</v>
      </c>
      <c r="B27" s="1844"/>
      <c r="C27" s="1844"/>
      <c r="D27" s="1844"/>
      <c r="E27" s="1844"/>
      <c r="F27" s="1844"/>
      <c r="G27" s="1844"/>
      <c r="H27" s="1845">
        <v>2</v>
      </c>
      <c r="I27" s="1846"/>
      <c r="J27" s="668">
        <v>3</v>
      </c>
      <c r="K27" s="668">
        <v>4</v>
      </c>
      <c r="L27" s="668">
        <v>5</v>
      </c>
      <c r="M27" s="669" t="s">
        <v>882</v>
      </c>
    </row>
    <row r="28" spans="1:17" ht="6.75" customHeight="1" x14ac:dyDescent="0.35">
      <c r="A28" s="670"/>
      <c r="B28" s="671"/>
      <c r="C28" s="671"/>
      <c r="D28" s="671"/>
      <c r="E28" s="671"/>
      <c r="F28" s="671"/>
      <c r="G28" s="671"/>
      <c r="H28" s="672"/>
      <c r="I28" s="673"/>
      <c r="J28" s="674"/>
      <c r="K28" s="674"/>
      <c r="L28" s="674"/>
      <c r="M28" s="675"/>
    </row>
    <row r="29" spans="1:17" ht="14.25" customHeight="1" x14ac:dyDescent="0.35">
      <c r="A29" s="676">
        <v>5</v>
      </c>
      <c r="B29" s="677"/>
      <c r="C29" s="677"/>
      <c r="D29" s="677"/>
      <c r="E29" s="677"/>
      <c r="F29" s="677"/>
      <c r="G29" s="677"/>
      <c r="H29" s="1847" t="s">
        <v>883</v>
      </c>
      <c r="I29" s="1848"/>
      <c r="J29" s="674"/>
      <c r="K29" s="674"/>
      <c r="L29" s="674"/>
      <c r="M29" s="678">
        <f>M30</f>
        <v>25092500</v>
      </c>
    </row>
    <row r="30" spans="1:17" ht="15" customHeight="1" x14ac:dyDescent="0.35">
      <c r="A30" s="676">
        <v>5</v>
      </c>
      <c r="B30" s="679" t="s">
        <v>65</v>
      </c>
      <c r="C30" s="677"/>
      <c r="D30" s="679"/>
      <c r="E30" s="679"/>
      <c r="F30" s="679"/>
      <c r="G30" s="679"/>
      <c r="H30" s="1847" t="s">
        <v>64</v>
      </c>
      <c r="I30" s="1848"/>
      <c r="J30" s="680"/>
      <c r="K30" s="674"/>
      <c r="L30" s="680"/>
      <c r="M30" s="681">
        <f>M31</f>
        <v>25092500</v>
      </c>
    </row>
    <row r="31" spans="1:17" ht="15" customHeight="1" x14ac:dyDescent="0.35">
      <c r="A31" s="676">
        <v>5</v>
      </c>
      <c r="B31" s="679" t="s">
        <v>65</v>
      </c>
      <c r="C31" s="679" t="s">
        <v>73</v>
      </c>
      <c r="D31" s="679"/>
      <c r="E31" s="679"/>
      <c r="F31" s="679"/>
      <c r="G31" s="679"/>
      <c r="H31" s="682" t="s">
        <v>118</v>
      </c>
      <c r="I31" s="683"/>
      <c r="J31" s="680"/>
      <c r="K31" s="674"/>
      <c r="L31" s="680"/>
      <c r="M31" s="681">
        <f>M32</f>
        <v>25092500</v>
      </c>
    </row>
    <row r="32" spans="1:17" ht="15" customHeight="1" x14ac:dyDescent="0.35">
      <c r="A32" s="676">
        <v>5</v>
      </c>
      <c r="B32" s="679" t="s">
        <v>65</v>
      </c>
      <c r="C32" s="679" t="s">
        <v>73</v>
      </c>
      <c r="D32" s="679" t="s">
        <v>65</v>
      </c>
      <c r="E32" s="679"/>
      <c r="F32" s="679"/>
      <c r="G32" s="679"/>
      <c r="H32" s="682" t="s">
        <v>119</v>
      </c>
      <c r="I32" s="683"/>
      <c r="J32" s="684"/>
      <c r="K32" s="685"/>
      <c r="L32" s="686"/>
      <c r="M32" s="681">
        <f>M33</f>
        <v>25092500</v>
      </c>
    </row>
    <row r="33" spans="1:17" ht="15" customHeight="1" x14ac:dyDescent="0.35">
      <c r="A33" s="676">
        <v>5</v>
      </c>
      <c r="B33" s="679" t="s">
        <v>65</v>
      </c>
      <c r="C33" s="679" t="s">
        <v>73</v>
      </c>
      <c r="D33" s="679" t="s">
        <v>65</v>
      </c>
      <c r="E33" s="679" t="s">
        <v>65</v>
      </c>
      <c r="F33" s="679"/>
      <c r="G33" s="679"/>
      <c r="H33" s="682" t="s">
        <v>120</v>
      </c>
      <c r="I33" s="683"/>
      <c r="J33" s="680"/>
      <c r="K33" s="674"/>
      <c r="L33" s="680"/>
      <c r="M33" s="681">
        <f>M34+M42+M50</f>
        <v>25092500</v>
      </c>
    </row>
    <row r="34" spans="1:17" ht="15" customHeight="1" x14ac:dyDescent="0.35">
      <c r="A34" s="687">
        <v>5</v>
      </c>
      <c r="B34" s="688">
        <v>2</v>
      </c>
      <c r="C34" s="688">
        <v>2</v>
      </c>
      <c r="D34" s="689" t="s">
        <v>65</v>
      </c>
      <c r="E34" s="689" t="s">
        <v>65</v>
      </c>
      <c r="F34" s="689" t="s">
        <v>884</v>
      </c>
      <c r="G34" s="689" t="s">
        <v>885</v>
      </c>
      <c r="H34" s="1849" t="s">
        <v>886</v>
      </c>
      <c r="I34" s="1850"/>
      <c r="J34" s="690"/>
      <c r="K34" s="691"/>
      <c r="L34" s="692"/>
      <c r="M34" s="693">
        <f>SUM(M35:M37)</f>
        <v>740000</v>
      </c>
    </row>
    <row r="35" spans="1:17" ht="15" customHeight="1" x14ac:dyDescent="0.35">
      <c r="A35" s="687"/>
      <c r="B35" s="688"/>
      <c r="C35" s="688"/>
      <c r="D35" s="688"/>
      <c r="E35" s="688"/>
      <c r="F35" s="688"/>
      <c r="G35" s="688"/>
      <c r="H35" s="1851" t="s">
        <v>887</v>
      </c>
      <c r="I35" s="1852"/>
      <c r="J35" s="690">
        <v>10</v>
      </c>
      <c r="K35" s="694" t="s">
        <v>475</v>
      </c>
      <c r="L35" s="695">
        <v>25000</v>
      </c>
      <c r="M35" s="696">
        <f>J35*L35</f>
        <v>250000</v>
      </c>
    </row>
    <row r="36" spans="1:17" ht="15" customHeight="1" x14ac:dyDescent="0.35">
      <c r="A36" s="687"/>
      <c r="B36" s="688"/>
      <c r="C36" s="688"/>
      <c r="D36" s="688"/>
      <c r="E36" s="688"/>
      <c r="F36" s="688"/>
      <c r="G36" s="688"/>
      <c r="H36" s="697" t="s">
        <v>888</v>
      </c>
      <c r="I36" s="698"/>
      <c r="J36" s="690">
        <v>10</v>
      </c>
      <c r="K36" s="694" t="s">
        <v>475</v>
      </c>
      <c r="L36" s="695">
        <v>32000</v>
      </c>
      <c r="M36" s="696">
        <f>J36*L36</f>
        <v>320000</v>
      </c>
    </row>
    <row r="37" spans="1:17" ht="15" customHeight="1" x14ac:dyDescent="0.35">
      <c r="A37" s="687"/>
      <c r="B37" s="688"/>
      <c r="C37" s="688"/>
      <c r="D37" s="688"/>
      <c r="E37" s="688"/>
      <c r="F37" s="688"/>
      <c r="G37" s="688"/>
      <c r="H37" s="697" t="s">
        <v>1046</v>
      </c>
      <c r="I37" s="698"/>
      <c r="J37" s="690">
        <v>10</v>
      </c>
      <c r="K37" s="694" t="s">
        <v>475</v>
      </c>
      <c r="L37" s="695">
        <v>17000</v>
      </c>
      <c r="M37" s="696">
        <f>J37*L37</f>
        <v>170000</v>
      </c>
    </row>
    <row r="38" spans="1:17" ht="15" customHeight="1" x14ac:dyDescent="0.35">
      <c r="A38" s="687">
        <v>5</v>
      </c>
      <c r="B38" s="688">
        <v>2</v>
      </c>
      <c r="C38" s="688">
        <v>2</v>
      </c>
      <c r="D38" s="689" t="s">
        <v>65</v>
      </c>
      <c r="E38" s="689" t="s">
        <v>65</v>
      </c>
      <c r="F38" s="689" t="s">
        <v>884</v>
      </c>
      <c r="G38" s="689" t="s">
        <v>1047</v>
      </c>
      <c r="H38" s="1849" t="s">
        <v>1048</v>
      </c>
      <c r="I38" s="1850"/>
      <c r="J38" s="690"/>
      <c r="K38" s="694"/>
      <c r="L38" s="695"/>
      <c r="M38" s="693">
        <f>M39+M40+M41</f>
        <v>647000</v>
      </c>
    </row>
    <row r="39" spans="1:17" ht="15" customHeight="1" x14ac:dyDescent="0.35">
      <c r="A39" s="687"/>
      <c r="B39" s="688"/>
      <c r="C39" s="688"/>
      <c r="D39" s="688"/>
      <c r="E39" s="688"/>
      <c r="F39" s="688"/>
      <c r="G39" s="688"/>
      <c r="H39" s="697" t="s">
        <v>1049</v>
      </c>
      <c r="I39" s="698"/>
      <c r="J39" s="690">
        <v>5</v>
      </c>
      <c r="K39" s="694" t="s">
        <v>480</v>
      </c>
      <c r="L39" s="695">
        <v>52000</v>
      </c>
      <c r="M39" s="696">
        <f>J39*L39</f>
        <v>260000</v>
      </c>
    </row>
    <row r="40" spans="1:17" ht="15" customHeight="1" x14ac:dyDescent="0.35">
      <c r="A40" s="687"/>
      <c r="B40" s="688"/>
      <c r="C40" s="688"/>
      <c r="D40" s="688"/>
      <c r="E40" s="688"/>
      <c r="F40" s="688"/>
      <c r="G40" s="688"/>
      <c r="H40" s="697" t="s">
        <v>1050</v>
      </c>
      <c r="I40" s="698"/>
      <c r="J40" s="690">
        <v>5</v>
      </c>
      <c r="K40" s="694" t="s">
        <v>480</v>
      </c>
      <c r="L40" s="695">
        <v>59000</v>
      </c>
      <c r="M40" s="696">
        <f>J40*L40</f>
        <v>295000</v>
      </c>
    </row>
    <row r="41" spans="1:17" ht="15" customHeight="1" x14ac:dyDescent="0.35">
      <c r="A41" s="687"/>
      <c r="B41" s="688"/>
      <c r="C41" s="688"/>
      <c r="D41" s="688"/>
      <c r="E41" s="688"/>
      <c r="F41" s="688"/>
      <c r="G41" s="688"/>
      <c r="H41" s="697" t="s">
        <v>1051</v>
      </c>
      <c r="I41" s="698"/>
      <c r="J41" s="690">
        <v>10</v>
      </c>
      <c r="K41" s="694" t="s">
        <v>1052</v>
      </c>
      <c r="L41" s="695">
        <v>9200</v>
      </c>
      <c r="M41" s="696">
        <f>J41*L41</f>
        <v>92000</v>
      </c>
    </row>
    <row r="42" spans="1:17" ht="15" customHeight="1" x14ac:dyDescent="0.35">
      <c r="A42" s="687">
        <v>5</v>
      </c>
      <c r="B42" s="688">
        <v>2</v>
      </c>
      <c r="C42" s="688">
        <v>2</v>
      </c>
      <c r="D42" s="689" t="s">
        <v>65</v>
      </c>
      <c r="E42" s="689" t="s">
        <v>65</v>
      </c>
      <c r="F42" s="689" t="s">
        <v>884</v>
      </c>
      <c r="G42" s="689" t="s">
        <v>889</v>
      </c>
      <c r="H42" s="1849" t="s">
        <v>890</v>
      </c>
      <c r="I42" s="1850"/>
      <c r="J42" s="699"/>
      <c r="K42" s="700"/>
      <c r="L42" s="701"/>
      <c r="M42" s="693">
        <f>M43+M44+M45+M46+M47+M48+M49</f>
        <v>22352500</v>
      </c>
    </row>
    <row r="43" spans="1:17" ht="15" customHeight="1" x14ac:dyDescent="0.35">
      <c r="A43" s="702"/>
      <c r="B43" s="703"/>
      <c r="C43" s="703"/>
      <c r="D43" s="704"/>
      <c r="E43" s="704"/>
      <c r="F43" s="704"/>
      <c r="G43" s="704"/>
      <c r="H43" s="705" t="s">
        <v>1053</v>
      </c>
      <c r="I43" s="706"/>
      <c r="J43" s="707">
        <v>50</v>
      </c>
      <c r="K43" s="708" t="s">
        <v>475</v>
      </c>
      <c r="L43" s="709">
        <v>150000</v>
      </c>
      <c r="M43" s="696">
        <f>L43*J43</f>
        <v>7500000</v>
      </c>
    </row>
    <row r="44" spans="1:17" ht="15" customHeight="1" x14ac:dyDescent="0.35">
      <c r="A44" s="710"/>
      <c r="B44" s="711"/>
      <c r="C44" s="711"/>
      <c r="D44" s="712"/>
      <c r="E44" s="712"/>
      <c r="F44" s="712"/>
      <c r="G44" s="712"/>
      <c r="H44" s="713" t="s">
        <v>1054</v>
      </c>
      <c r="I44" s="714"/>
      <c r="J44" s="715">
        <v>50</v>
      </c>
      <c r="K44" s="716" t="s">
        <v>475</v>
      </c>
      <c r="L44" s="717">
        <v>250000</v>
      </c>
      <c r="M44" s="718">
        <f>J44*L44</f>
        <v>12500000</v>
      </c>
      <c r="P44" s="719">
        <f>M54-39522500</f>
        <v>-14430000</v>
      </c>
      <c r="Q44" s="720">
        <f>P44/350</f>
        <v>-41228.571428571428</v>
      </c>
    </row>
    <row r="45" spans="1:17" ht="15" customHeight="1" x14ac:dyDescent="0.35">
      <c r="A45" s="710"/>
      <c r="B45" s="711"/>
      <c r="C45" s="711"/>
      <c r="D45" s="712"/>
      <c r="E45" s="712"/>
      <c r="F45" s="712"/>
      <c r="G45" s="712"/>
      <c r="H45" s="721" t="s">
        <v>1055</v>
      </c>
      <c r="I45" s="714"/>
      <c r="J45" s="715">
        <v>25</v>
      </c>
      <c r="K45" s="716" t="s">
        <v>482</v>
      </c>
      <c r="L45" s="717">
        <v>55000</v>
      </c>
      <c r="M45" s="718">
        <f>+L45*J45</f>
        <v>1375000</v>
      </c>
    </row>
    <row r="46" spans="1:17" ht="15" customHeight="1" x14ac:dyDescent="0.35">
      <c r="A46" s="710"/>
      <c r="B46" s="711"/>
      <c r="C46" s="711"/>
      <c r="D46" s="712"/>
      <c r="E46" s="712"/>
      <c r="F46" s="712"/>
      <c r="G46" s="712"/>
      <c r="H46" s="721" t="s">
        <v>1056</v>
      </c>
      <c r="I46" s="714"/>
      <c r="J46" s="715">
        <v>40</v>
      </c>
      <c r="K46" s="716" t="s">
        <v>474</v>
      </c>
      <c r="L46" s="717">
        <v>3500</v>
      </c>
      <c r="M46" s="718">
        <f>+L46*J46</f>
        <v>140000</v>
      </c>
    </row>
    <row r="47" spans="1:17" ht="15" customHeight="1" x14ac:dyDescent="0.35">
      <c r="A47" s="710"/>
      <c r="B47" s="711"/>
      <c r="C47" s="711"/>
      <c r="D47" s="712"/>
      <c r="E47" s="712"/>
      <c r="F47" s="712"/>
      <c r="G47" s="712"/>
      <c r="H47" s="721" t="s">
        <v>1057</v>
      </c>
      <c r="I47" s="714"/>
      <c r="J47" s="715">
        <v>1000</v>
      </c>
      <c r="K47" s="716" t="s">
        <v>474</v>
      </c>
      <c r="L47" s="717">
        <v>350</v>
      </c>
      <c r="M47" s="718">
        <f>+L47*J47</f>
        <v>350000</v>
      </c>
    </row>
    <row r="48" spans="1:17" ht="15" customHeight="1" x14ac:dyDescent="0.35">
      <c r="A48" s="702"/>
      <c r="B48" s="703"/>
      <c r="C48" s="703"/>
      <c r="D48" s="704"/>
      <c r="E48" s="704"/>
      <c r="F48" s="704"/>
      <c r="G48" s="704"/>
      <c r="H48" s="721" t="s">
        <v>1058</v>
      </c>
      <c r="I48" s="714"/>
      <c r="J48" s="875">
        <v>5</v>
      </c>
      <c r="K48" s="875" t="s">
        <v>475</v>
      </c>
      <c r="L48" s="876">
        <v>5500</v>
      </c>
      <c r="M48" s="718">
        <f>L48*J48</f>
        <v>27500</v>
      </c>
    </row>
    <row r="49" spans="1:17" ht="15" customHeight="1" x14ac:dyDescent="0.35">
      <c r="A49" s="702"/>
      <c r="B49" s="703"/>
      <c r="C49" s="703"/>
      <c r="D49" s="704"/>
      <c r="E49" s="704"/>
      <c r="F49" s="704"/>
      <c r="G49" s="704"/>
      <c r="H49" s="721" t="s">
        <v>1059</v>
      </c>
      <c r="I49" s="714"/>
      <c r="J49" s="877">
        <v>2</v>
      </c>
      <c r="K49" s="878" t="s">
        <v>475</v>
      </c>
      <c r="L49" s="879">
        <v>230000</v>
      </c>
      <c r="M49" s="718">
        <f>L49*J49</f>
        <v>460000</v>
      </c>
    </row>
    <row r="50" spans="1:17" ht="15" customHeight="1" x14ac:dyDescent="0.35">
      <c r="A50" s="687">
        <v>5</v>
      </c>
      <c r="B50" s="688">
        <v>2</v>
      </c>
      <c r="C50" s="688">
        <v>2</v>
      </c>
      <c r="D50" s="689" t="s">
        <v>65</v>
      </c>
      <c r="E50" s="689" t="s">
        <v>65</v>
      </c>
      <c r="F50" s="689" t="s">
        <v>884</v>
      </c>
      <c r="G50" s="689" t="s">
        <v>896</v>
      </c>
      <c r="H50" s="722" t="s">
        <v>897</v>
      </c>
      <c r="I50" s="714"/>
      <c r="J50" s="715"/>
      <c r="K50" s="716"/>
      <c r="L50" s="717"/>
      <c r="M50" s="723">
        <f>M51</f>
        <v>2000000</v>
      </c>
    </row>
    <row r="51" spans="1:17" ht="15" customHeight="1" x14ac:dyDescent="0.35">
      <c r="A51" s="710">
        <v>5</v>
      </c>
      <c r="B51" s="711">
        <v>2</v>
      </c>
      <c r="C51" s="711">
        <v>2</v>
      </c>
      <c r="D51" s="711">
        <v>11</v>
      </c>
      <c r="E51" s="711"/>
      <c r="F51" s="711"/>
      <c r="G51" s="711"/>
      <c r="H51" s="724" t="s">
        <v>898</v>
      </c>
      <c r="I51" s="725"/>
      <c r="J51" s="715"/>
      <c r="K51" s="716"/>
      <c r="L51" s="717"/>
      <c r="M51" s="718">
        <f>M52+M53</f>
        <v>2000000</v>
      </c>
    </row>
    <row r="52" spans="1:17" ht="15" customHeight="1" x14ac:dyDescent="0.35">
      <c r="A52" s="726"/>
      <c r="B52" s="727"/>
      <c r="C52" s="727"/>
      <c r="D52" s="727"/>
      <c r="E52" s="727"/>
      <c r="F52" s="727"/>
      <c r="G52" s="727"/>
      <c r="H52" s="705" t="s">
        <v>899</v>
      </c>
      <c r="I52" s="728"/>
      <c r="J52" s="729">
        <v>50</v>
      </c>
      <c r="K52" s="730" t="s">
        <v>596</v>
      </c>
      <c r="L52" s="731">
        <v>25000</v>
      </c>
      <c r="M52" s="732">
        <f>+L52*J52</f>
        <v>1250000</v>
      </c>
    </row>
    <row r="53" spans="1:17" ht="15" customHeight="1" x14ac:dyDescent="0.35">
      <c r="A53" s="733"/>
      <c r="B53" s="733"/>
      <c r="C53" s="733"/>
      <c r="D53" s="733"/>
      <c r="E53" s="733"/>
      <c r="F53" s="733"/>
      <c r="G53" s="733"/>
      <c r="H53" s="1885" t="s">
        <v>900</v>
      </c>
      <c r="I53" s="1886"/>
      <c r="J53" s="734">
        <v>50</v>
      </c>
      <c r="K53" s="735" t="s">
        <v>596</v>
      </c>
      <c r="L53" s="736">
        <v>15000</v>
      </c>
      <c r="M53" s="732">
        <f>+L53*J53</f>
        <v>750000</v>
      </c>
    </row>
    <row r="54" spans="1:17" ht="15" customHeight="1" x14ac:dyDescent="0.35">
      <c r="A54" s="1887" t="s">
        <v>453</v>
      </c>
      <c r="B54" s="1888"/>
      <c r="C54" s="1888"/>
      <c r="D54" s="1888"/>
      <c r="E54" s="1888"/>
      <c r="F54" s="1888"/>
      <c r="G54" s="1888"/>
      <c r="H54" s="1889"/>
      <c r="I54" s="1889"/>
      <c r="J54" s="1889"/>
      <c r="K54" s="1889"/>
      <c r="L54" s="1890"/>
      <c r="M54" s="737">
        <f>M29</f>
        <v>25092500</v>
      </c>
      <c r="Q54" s="738"/>
    </row>
    <row r="55" spans="1:17" s="742" customFormat="1" ht="19.5" customHeight="1" x14ac:dyDescent="0.35">
      <c r="A55" s="739"/>
      <c r="B55" s="740"/>
      <c r="C55" s="740"/>
      <c r="D55" s="740"/>
      <c r="E55" s="740"/>
      <c r="F55" s="740"/>
      <c r="G55" s="740"/>
      <c r="H55" s="741"/>
      <c r="I55" s="741"/>
      <c r="J55" s="1891" t="s">
        <v>1060</v>
      </c>
      <c r="K55" s="1891"/>
      <c r="L55" s="1891"/>
      <c r="M55" s="1892"/>
      <c r="Q55" s="743"/>
    </row>
    <row r="56" spans="1:17" s="742" customFormat="1" ht="13.5" customHeight="1" x14ac:dyDescent="0.35">
      <c r="A56" s="702"/>
      <c r="B56" s="703"/>
      <c r="C56" s="703"/>
      <c r="D56" s="703"/>
      <c r="E56" s="703"/>
      <c r="F56" s="703"/>
      <c r="G56" s="703"/>
      <c r="H56" s="744"/>
      <c r="I56" s="744"/>
      <c r="J56" s="1893" t="s">
        <v>645</v>
      </c>
      <c r="K56" s="1893"/>
      <c r="L56" s="1893"/>
      <c r="M56" s="1894"/>
    </row>
    <row r="57" spans="1:17" s="742" customFormat="1" ht="15" customHeight="1" x14ac:dyDescent="0.35">
      <c r="A57" s="702"/>
      <c r="B57" s="703"/>
      <c r="C57" s="703"/>
      <c r="D57" s="703"/>
      <c r="E57" s="703"/>
      <c r="F57" s="703"/>
      <c r="G57" s="703"/>
      <c r="H57" s="744"/>
      <c r="I57" s="744"/>
      <c r="J57" s="1893" t="s">
        <v>646</v>
      </c>
      <c r="K57" s="1893"/>
      <c r="L57" s="1893"/>
      <c r="M57" s="1894"/>
    </row>
    <row r="58" spans="1:17" s="742" customFormat="1" ht="15" customHeight="1" x14ac:dyDescent="0.35">
      <c r="A58" s="702"/>
      <c r="B58" s="703"/>
      <c r="C58" s="703"/>
      <c r="D58" s="703"/>
      <c r="E58" s="703"/>
      <c r="F58" s="703"/>
      <c r="G58" s="703"/>
      <c r="H58" s="744"/>
      <c r="I58" s="744"/>
      <c r="J58" s="745"/>
      <c r="K58" s="745"/>
      <c r="L58" s="745"/>
      <c r="M58" s="746"/>
    </row>
    <row r="59" spans="1:17" s="742" customFormat="1" ht="15" customHeight="1" x14ac:dyDescent="0.35">
      <c r="A59" s="702"/>
      <c r="B59" s="703"/>
      <c r="C59" s="703"/>
      <c r="D59" s="703"/>
      <c r="E59" s="703"/>
      <c r="F59" s="703"/>
      <c r="G59" s="703"/>
      <c r="H59" s="744"/>
      <c r="I59" s="744"/>
      <c r="J59" s="745"/>
      <c r="K59" s="745"/>
      <c r="L59" s="745"/>
      <c r="M59" s="746"/>
    </row>
    <row r="60" spans="1:17" s="742" customFormat="1" ht="15" customHeight="1" x14ac:dyDescent="0.35">
      <c r="A60" s="702"/>
      <c r="B60" s="703"/>
      <c r="C60" s="703"/>
      <c r="D60" s="703"/>
      <c r="E60" s="703"/>
      <c r="F60" s="703"/>
      <c r="G60" s="703"/>
      <c r="H60" s="747"/>
      <c r="I60" s="747"/>
      <c r="J60" s="1872" t="s">
        <v>902</v>
      </c>
      <c r="K60" s="1872"/>
      <c r="L60" s="1872"/>
      <c r="M60" s="1873"/>
    </row>
    <row r="61" spans="1:17" s="742" customFormat="1" ht="15" customHeight="1" thickBot="1" x14ac:dyDescent="0.4">
      <c r="A61" s="702"/>
      <c r="B61" s="703"/>
      <c r="C61" s="703"/>
      <c r="D61" s="703"/>
      <c r="E61" s="703"/>
      <c r="F61" s="703"/>
      <c r="G61" s="703"/>
      <c r="H61" s="747"/>
      <c r="I61" s="747"/>
      <c r="J61" s="1874" t="s">
        <v>775</v>
      </c>
      <c r="K61" s="1874"/>
      <c r="L61" s="1874"/>
      <c r="M61" s="1875"/>
    </row>
    <row r="62" spans="1:17" s="742" customFormat="1" ht="15" customHeight="1" x14ac:dyDescent="0.35">
      <c r="A62" s="748" t="s">
        <v>776</v>
      </c>
      <c r="B62" s="749"/>
      <c r="C62" s="749"/>
      <c r="D62" s="749"/>
      <c r="E62" s="749"/>
      <c r="F62" s="749"/>
      <c r="G62" s="749"/>
      <c r="H62" s="750" t="s">
        <v>461</v>
      </c>
      <c r="I62" s="750"/>
      <c r="J62" s="751"/>
      <c r="K62" s="751"/>
      <c r="L62" s="751"/>
      <c r="M62" s="752"/>
    </row>
    <row r="63" spans="1:17" s="742" customFormat="1" ht="15" customHeight="1" x14ac:dyDescent="0.35">
      <c r="A63" s="753" t="s">
        <v>777</v>
      </c>
      <c r="B63" s="754"/>
      <c r="C63" s="754"/>
      <c r="D63" s="754"/>
      <c r="E63" s="754"/>
      <c r="F63" s="754"/>
      <c r="G63" s="754"/>
      <c r="H63" s="755" t="s">
        <v>461</v>
      </c>
      <c r="I63" s="755"/>
      <c r="J63" s="711"/>
      <c r="K63" s="711"/>
      <c r="L63" s="711"/>
      <c r="M63" s="756"/>
    </row>
    <row r="64" spans="1:17" s="742" customFormat="1" ht="15" customHeight="1" x14ac:dyDescent="0.35">
      <c r="A64" s="1876" t="s">
        <v>903</v>
      </c>
      <c r="B64" s="1877"/>
      <c r="C64" s="1877"/>
      <c r="D64" s="1877"/>
      <c r="E64" s="1877"/>
      <c r="F64" s="1877"/>
      <c r="G64" s="1877"/>
      <c r="H64" s="755" t="s">
        <v>461</v>
      </c>
      <c r="I64" s="755"/>
      <c r="J64" s="711"/>
      <c r="K64" s="711"/>
      <c r="L64" s="711"/>
      <c r="M64" s="756"/>
    </row>
    <row r="65" spans="1:13" s="742" customFormat="1" ht="15" customHeight="1" x14ac:dyDescent="0.35">
      <c r="A65" s="710" t="s">
        <v>779</v>
      </c>
      <c r="B65" s="711"/>
      <c r="C65" s="711"/>
      <c r="D65" s="711"/>
      <c r="E65" s="711"/>
      <c r="F65" s="711"/>
      <c r="G65" s="711"/>
      <c r="H65" s="755"/>
      <c r="I65" s="755"/>
      <c r="J65" s="711"/>
      <c r="K65" s="711"/>
      <c r="L65" s="711"/>
      <c r="M65" s="756"/>
    </row>
    <row r="66" spans="1:13" s="742" customFormat="1" ht="15" customHeight="1" x14ac:dyDescent="0.35">
      <c r="A66" s="710" t="s">
        <v>780</v>
      </c>
      <c r="B66" s="711"/>
      <c r="C66" s="711"/>
      <c r="D66" s="711"/>
      <c r="E66" s="711"/>
      <c r="F66" s="711"/>
      <c r="G66" s="711"/>
      <c r="H66" s="755"/>
      <c r="I66" s="755"/>
      <c r="J66" s="711"/>
      <c r="K66" s="711"/>
      <c r="L66" s="711"/>
      <c r="M66" s="756"/>
    </row>
    <row r="67" spans="1:13" s="742" customFormat="1" ht="15" customHeight="1" thickBot="1" x14ac:dyDescent="0.4">
      <c r="A67" s="757" t="s">
        <v>904</v>
      </c>
      <c r="B67" s="758"/>
      <c r="C67" s="758"/>
      <c r="D67" s="758"/>
      <c r="E67" s="758"/>
      <c r="F67" s="758"/>
      <c r="G67" s="758"/>
      <c r="H67" s="759"/>
      <c r="I67" s="759"/>
      <c r="J67" s="758"/>
      <c r="K67" s="758"/>
      <c r="L67" s="758"/>
      <c r="M67" s="760"/>
    </row>
    <row r="68" spans="1:13" s="742" customFormat="1" ht="15" customHeight="1" x14ac:dyDescent="0.35">
      <c r="A68" s="1878" t="s">
        <v>905</v>
      </c>
      <c r="B68" s="1879"/>
      <c r="C68" s="1879"/>
      <c r="D68" s="1879"/>
      <c r="E68" s="1879"/>
      <c r="F68" s="1879"/>
      <c r="G68" s="1879"/>
      <c r="H68" s="1879"/>
      <c r="I68" s="1879"/>
      <c r="J68" s="1879"/>
      <c r="K68" s="1879"/>
      <c r="L68" s="1879"/>
      <c r="M68" s="1880"/>
    </row>
    <row r="69" spans="1:13" s="742" customFormat="1" ht="15" customHeight="1" x14ac:dyDescent="0.35">
      <c r="A69" s="761" t="s">
        <v>455</v>
      </c>
      <c r="B69" s="1881" t="s">
        <v>456</v>
      </c>
      <c r="C69" s="1882"/>
      <c r="D69" s="1882"/>
      <c r="E69" s="1882"/>
      <c r="F69" s="1882"/>
      <c r="G69" s="1882"/>
      <c r="H69" s="1883"/>
      <c r="I69" s="762" t="s">
        <v>457</v>
      </c>
      <c r="J69" s="1881" t="s">
        <v>458</v>
      </c>
      <c r="K69" s="1883"/>
      <c r="L69" s="1881" t="s">
        <v>906</v>
      </c>
      <c r="M69" s="1884"/>
    </row>
    <row r="70" spans="1:13" s="742" customFormat="1" ht="15" customHeight="1" x14ac:dyDescent="0.35">
      <c r="A70" s="763">
        <v>1</v>
      </c>
      <c r="B70" s="1914"/>
      <c r="C70" s="1915"/>
      <c r="D70" s="1915"/>
      <c r="E70" s="1915"/>
      <c r="F70" s="1915"/>
      <c r="G70" s="1915"/>
      <c r="H70" s="1916"/>
      <c r="I70" s="764"/>
      <c r="J70" s="1914"/>
      <c r="K70" s="1916"/>
      <c r="L70" s="1914"/>
      <c r="M70" s="1917"/>
    </row>
    <row r="71" spans="1:13" s="742" customFormat="1" ht="15" customHeight="1" x14ac:dyDescent="0.35">
      <c r="A71" s="765">
        <v>2</v>
      </c>
      <c r="B71" s="1918"/>
      <c r="C71" s="1919"/>
      <c r="D71" s="1919"/>
      <c r="E71" s="1919"/>
      <c r="F71" s="1919"/>
      <c r="G71" s="1919"/>
      <c r="H71" s="1920"/>
      <c r="I71" s="766"/>
      <c r="J71" s="1918"/>
      <c r="K71" s="1920"/>
      <c r="L71" s="1918"/>
      <c r="M71" s="1921"/>
    </row>
    <row r="72" spans="1:13" s="742" customFormat="1" ht="15" customHeight="1" thickBot="1" x14ac:dyDescent="0.4">
      <c r="A72" s="767" t="s">
        <v>904</v>
      </c>
      <c r="B72" s="1895"/>
      <c r="C72" s="1896"/>
      <c r="D72" s="1896"/>
      <c r="E72" s="1896"/>
      <c r="F72" s="1896"/>
      <c r="G72" s="1896"/>
      <c r="H72" s="1897"/>
      <c r="I72" s="768"/>
      <c r="J72" s="1895"/>
      <c r="K72" s="1897"/>
      <c r="L72" s="1895"/>
      <c r="M72" s="1898"/>
    </row>
    <row r="73" spans="1:13" s="742" customFormat="1" ht="15" customHeight="1" x14ac:dyDescent="0.35">
      <c r="A73" s="703"/>
      <c r="B73" s="703"/>
      <c r="C73" s="703"/>
      <c r="D73" s="703"/>
      <c r="E73" s="703"/>
      <c r="F73" s="703"/>
      <c r="G73" s="703"/>
      <c r="H73" s="703"/>
      <c r="I73" s="703"/>
      <c r="J73" s="703"/>
      <c r="K73" s="703"/>
      <c r="L73" s="703"/>
      <c r="M73" s="703"/>
    </row>
    <row r="74" spans="1:13" s="742" customFormat="1" ht="15" customHeight="1" x14ac:dyDescent="0.35">
      <c r="A74" s="703"/>
      <c r="B74" s="703"/>
      <c r="C74" s="703"/>
      <c r="D74" s="703"/>
      <c r="E74" s="703"/>
      <c r="F74" s="703"/>
      <c r="G74" s="703"/>
      <c r="H74" s="703"/>
      <c r="I74" s="703"/>
      <c r="J74" s="703"/>
      <c r="K74" s="703"/>
      <c r="L74" s="703"/>
      <c r="M74" s="703"/>
    </row>
    <row r="75" spans="1:13" s="742" customFormat="1" ht="15" customHeight="1" x14ac:dyDescent="0.35">
      <c r="A75" s="703"/>
      <c r="B75" s="703"/>
      <c r="C75" s="703"/>
      <c r="D75" s="703"/>
      <c r="E75" s="703"/>
      <c r="F75" s="703"/>
      <c r="G75" s="703"/>
      <c r="H75" s="703"/>
      <c r="I75" s="703"/>
      <c r="J75" s="703"/>
      <c r="K75" s="703"/>
      <c r="L75" s="703"/>
      <c r="M75" s="703"/>
    </row>
    <row r="76" spans="1:13" s="742" customFormat="1" ht="15" customHeight="1" x14ac:dyDescent="0.35">
      <c r="A76" s="703"/>
      <c r="B76" s="703"/>
      <c r="C76" s="703"/>
      <c r="D76" s="703"/>
      <c r="E76" s="703"/>
      <c r="F76" s="703"/>
      <c r="G76" s="703"/>
      <c r="H76" s="703"/>
      <c r="I76" s="703"/>
      <c r="J76" s="703"/>
      <c r="K76" s="703"/>
      <c r="L76" s="703"/>
      <c r="M76" s="703"/>
    </row>
    <row r="77" spans="1:13" s="742" customFormat="1" ht="15" customHeight="1" x14ac:dyDescent="0.35">
      <c r="A77" s="703"/>
      <c r="B77" s="703"/>
      <c r="C77" s="703"/>
      <c r="D77" s="703"/>
      <c r="E77" s="703"/>
      <c r="F77" s="703"/>
      <c r="G77" s="703"/>
      <c r="H77" s="703"/>
      <c r="I77" s="703"/>
      <c r="J77" s="703"/>
      <c r="K77" s="703"/>
      <c r="L77" s="703"/>
      <c r="M77" s="703"/>
    </row>
    <row r="78" spans="1:13" s="742" customFormat="1" ht="15" customHeight="1" x14ac:dyDescent="0.35">
      <c r="A78" s="703"/>
      <c r="B78" s="703"/>
      <c r="C78" s="703"/>
      <c r="D78" s="703"/>
      <c r="E78" s="703"/>
      <c r="F78" s="703"/>
      <c r="G78" s="703"/>
      <c r="H78" s="703"/>
      <c r="I78" s="703"/>
      <c r="J78" s="703"/>
      <c r="K78" s="703"/>
      <c r="L78" s="703"/>
      <c r="M78" s="703"/>
    </row>
    <row r="79" spans="1:13" s="742" customFormat="1" ht="15" customHeight="1" x14ac:dyDescent="0.35">
      <c r="A79" s="703"/>
      <c r="B79" s="703"/>
      <c r="C79" s="703"/>
      <c r="D79" s="703"/>
      <c r="E79" s="703"/>
      <c r="F79" s="703"/>
      <c r="G79" s="703"/>
      <c r="H79" s="703"/>
      <c r="I79" s="703"/>
      <c r="J79" s="703"/>
      <c r="K79" s="703"/>
      <c r="L79" s="703"/>
      <c r="M79" s="703"/>
    </row>
    <row r="80" spans="1:13" s="742" customFormat="1" ht="15" customHeight="1" x14ac:dyDescent="0.35">
      <c r="A80" s="703"/>
      <c r="B80" s="703"/>
      <c r="C80" s="703"/>
      <c r="D80" s="703"/>
      <c r="E80" s="703"/>
      <c r="F80" s="703"/>
      <c r="G80" s="703"/>
      <c r="H80" s="703"/>
      <c r="I80" s="703"/>
      <c r="J80" s="703"/>
      <c r="K80" s="703"/>
      <c r="L80" s="703"/>
      <c r="M80" s="703"/>
    </row>
    <row r="81" spans="1:13" s="742" customFormat="1" ht="15" customHeight="1" x14ac:dyDescent="0.35">
      <c r="A81" s="703"/>
      <c r="B81" s="703"/>
      <c r="C81" s="703"/>
      <c r="D81" s="703"/>
      <c r="E81" s="703"/>
      <c r="F81" s="703"/>
      <c r="G81" s="703"/>
      <c r="H81" s="703"/>
      <c r="I81" s="703"/>
      <c r="J81" s="703"/>
      <c r="K81" s="703"/>
      <c r="L81" s="703"/>
      <c r="M81" s="703"/>
    </row>
    <row r="82" spans="1:13" s="742" customFormat="1" ht="15" customHeight="1" x14ac:dyDescent="0.35">
      <c r="A82" s="703"/>
      <c r="B82" s="703"/>
      <c r="C82" s="703"/>
      <c r="D82" s="703"/>
      <c r="E82" s="703"/>
      <c r="F82" s="703"/>
      <c r="G82" s="703"/>
      <c r="H82" s="703"/>
      <c r="I82" s="703"/>
      <c r="J82" s="703"/>
      <c r="K82" s="703"/>
      <c r="L82" s="703"/>
      <c r="M82" s="703"/>
    </row>
    <row r="83" spans="1:13" s="742" customFormat="1" ht="15" customHeight="1" x14ac:dyDescent="0.35">
      <c r="A83" s="703"/>
      <c r="B83" s="703"/>
      <c r="C83" s="703"/>
      <c r="D83" s="703"/>
      <c r="E83" s="703"/>
      <c r="F83" s="703"/>
      <c r="G83" s="703"/>
      <c r="H83" s="703"/>
      <c r="I83" s="703"/>
      <c r="J83" s="703"/>
      <c r="K83" s="703"/>
      <c r="L83" s="703"/>
      <c r="M83" s="703"/>
    </row>
    <row r="84" spans="1:13" s="742" customFormat="1" ht="15" customHeight="1" x14ac:dyDescent="0.35">
      <c r="A84" s="703"/>
      <c r="B84" s="703"/>
      <c r="C84" s="703"/>
      <c r="D84" s="703"/>
      <c r="E84" s="703"/>
      <c r="F84" s="703"/>
      <c r="G84" s="703"/>
      <c r="H84" s="703"/>
      <c r="I84" s="703"/>
      <c r="J84" s="703"/>
      <c r="K84" s="703"/>
      <c r="L84" s="703"/>
      <c r="M84" s="703"/>
    </row>
    <row r="85" spans="1:13" ht="15.5" x14ac:dyDescent="0.35">
      <c r="A85" s="769"/>
      <c r="B85" s="769"/>
      <c r="C85" s="769"/>
      <c r="D85" s="769"/>
      <c r="E85" s="769"/>
      <c r="F85" s="769"/>
      <c r="G85" s="769"/>
      <c r="H85" s="770"/>
      <c r="I85" s="770"/>
      <c r="J85" s="770"/>
      <c r="K85" s="769"/>
      <c r="L85" s="770"/>
      <c r="M85" s="770"/>
    </row>
    <row r="86" spans="1:13" ht="15.5" x14ac:dyDescent="0.35">
      <c r="A86" s="769"/>
      <c r="B86" s="769"/>
      <c r="C86" s="769"/>
      <c r="D86" s="769"/>
      <c r="E86" s="769"/>
      <c r="F86" s="769"/>
      <c r="G86" s="769"/>
      <c r="H86" s="770"/>
      <c r="I86" s="770"/>
      <c r="J86" s="770"/>
      <c r="K86" s="769"/>
      <c r="L86" s="770"/>
      <c r="M86" s="770"/>
    </row>
    <row r="87" spans="1:13" ht="15.5" x14ac:dyDescent="0.35">
      <c r="A87" s="769"/>
      <c r="B87" s="769"/>
      <c r="C87" s="769"/>
      <c r="D87" s="769"/>
      <c r="E87" s="769"/>
      <c r="F87" s="769"/>
      <c r="G87" s="769"/>
      <c r="H87" s="770"/>
      <c r="I87" s="770"/>
      <c r="J87" s="770"/>
      <c r="K87" s="769"/>
      <c r="L87" s="770"/>
      <c r="M87" s="770"/>
    </row>
    <row r="88" spans="1:13" ht="15.5" x14ac:dyDescent="0.35">
      <c r="A88" s="769"/>
      <c r="B88" s="769"/>
      <c r="C88" s="769"/>
      <c r="D88" s="769"/>
      <c r="E88" s="769"/>
      <c r="F88" s="769"/>
      <c r="G88" s="769"/>
      <c r="H88" s="770"/>
      <c r="I88" s="770"/>
      <c r="J88" s="770"/>
      <c r="K88" s="769"/>
      <c r="L88" s="770"/>
      <c r="M88" s="770"/>
    </row>
    <row r="89" spans="1:13" ht="15.5" x14ac:dyDescent="0.35">
      <c r="A89" s="769"/>
      <c r="B89" s="769"/>
      <c r="C89" s="769"/>
      <c r="D89" s="769"/>
      <c r="E89" s="769"/>
      <c r="F89" s="769"/>
      <c r="G89" s="769"/>
      <c r="H89" s="770"/>
      <c r="I89" s="770"/>
      <c r="J89" s="770"/>
      <c r="K89" s="769"/>
      <c r="L89" s="770"/>
      <c r="M89" s="770"/>
    </row>
    <row r="90" spans="1:13" ht="15.5" x14ac:dyDescent="0.35">
      <c r="A90" s="769"/>
      <c r="B90" s="769"/>
      <c r="C90" s="769"/>
      <c r="D90" s="769"/>
      <c r="E90" s="769"/>
      <c r="F90" s="769"/>
      <c r="G90" s="769"/>
      <c r="H90" s="770"/>
      <c r="I90" s="770"/>
      <c r="J90" s="770"/>
      <c r="K90" s="769"/>
      <c r="L90" s="770"/>
      <c r="M90" s="770"/>
    </row>
    <row r="91" spans="1:13" ht="15.5" x14ac:dyDescent="0.35">
      <c r="A91" s="769"/>
      <c r="B91" s="769"/>
      <c r="C91" s="769"/>
      <c r="D91" s="769"/>
      <c r="E91" s="769"/>
      <c r="F91" s="769"/>
      <c r="G91" s="769"/>
      <c r="H91" s="770"/>
      <c r="I91" s="770"/>
      <c r="J91" s="770"/>
      <c r="K91" s="769"/>
      <c r="L91" s="770"/>
      <c r="M91" s="770"/>
    </row>
    <row r="92" spans="1:13" ht="15.5" x14ac:dyDescent="0.35">
      <c r="A92" s="769"/>
      <c r="B92" s="769"/>
      <c r="C92" s="769"/>
      <c r="D92" s="769"/>
      <c r="E92" s="769"/>
      <c r="F92" s="769"/>
      <c r="G92" s="769"/>
      <c r="H92" s="770"/>
      <c r="I92" s="770"/>
      <c r="J92" s="770"/>
      <c r="K92" s="769"/>
      <c r="L92" s="770"/>
      <c r="M92" s="770"/>
    </row>
    <row r="93" spans="1:13" ht="15.5" x14ac:dyDescent="0.35">
      <c r="A93" s="769"/>
      <c r="B93" s="769"/>
      <c r="C93" s="769"/>
      <c r="D93" s="769"/>
      <c r="E93" s="769"/>
      <c r="F93" s="769"/>
      <c r="G93" s="769"/>
      <c r="H93" s="770"/>
      <c r="I93" s="770"/>
      <c r="J93" s="770"/>
      <c r="K93" s="769"/>
      <c r="L93" s="770"/>
      <c r="M93" s="770"/>
    </row>
    <row r="94" spans="1:13" ht="15.5" x14ac:dyDescent="0.35">
      <c r="A94" s="769"/>
      <c r="B94" s="769"/>
      <c r="C94" s="769"/>
      <c r="D94" s="769"/>
      <c r="E94" s="769"/>
      <c r="F94" s="769"/>
      <c r="G94" s="769"/>
      <c r="H94" s="770"/>
      <c r="I94" s="770"/>
      <c r="J94" s="770"/>
      <c r="K94" s="769"/>
      <c r="L94" s="770"/>
      <c r="M94" s="770"/>
    </row>
    <row r="95" spans="1:13" ht="15.5" x14ac:dyDescent="0.35">
      <c r="A95" s="769"/>
      <c r="B95" s="769"/>
      <c r="C95" s="769"/>
      <c r="D95" s="769"/>
      <c r="E95" s="769"/>
      <c r="F95" s="769"/>
      <c r="G95" s="769"/>
      <c r="H95" s="770"/>
      <c r="I95" s="770"/>
      <c r="J95" s="770"/>
      <c r="K95" s="769"/>
      <c r="L95" s="770"/>
      <c r="M95" s="770"/>
    </row>
    <row r="96" spans="1:13" ht="15.5" x14ac:dyDescent="0.35">
      <c r="A96" s="769"/>
      <c r="B96" s="769"/>
      <c r="C96" s="769"/>
      <c r="D96" s="769"/>
      <c r="E96" s="769"/>
      <c r="F96" s="769"/>
      <c r="G96" s="769"/>
      <c r="H96" s="770"/>
      <c r="I96" s="770"/>
      <c r="J96" s="770"/>
      <c r="K96" s="769"/>
      <c r="L96" s="770"/>
      <c r="M96" s="770"/>
    </row>
    <row r="97" spans="1:13" ht="15.5" x14ac:dyDescent="0.35">
      <c r="A97" s="769"/>
      <c r="B97" s="769"/>
      <c r="C97" s="769"/>
      <c r="D97" s="769"/>
      <c r="E97" s="769"/>
      <c r="F97" s="769"/>
      <c r="G97" s="769"/>
      <c r="H97" s="770"/>
      <c r="I97" s="770"/>
      <c r="J97" s="770"/>
      <c r="K97" s="769"/>
      <c r="L97" s="770"/>
      <c r="M97" s="770"/>
    </row>
    <row r="98" spans="1:13" ht="15.5" x14ac:dyDescent="0.35">
      <c r="A98" s="769"/>
      <c r="B98" s="769"/>
      <c r="C98" s="769"/>
      <c r="D98" s="769"/>
      <c r="E98" s="769"/>
      <c r="F98" s="769"/>
      <c r="G98" s="769"/>
      <c r="H98" s="770"/>
      <c r="I98" s="770"/>
      <c r="J98" s="770"/>
      <c r="K98" s="769"/>
      <c r="L98" s="770"/>
      <c r="M98" s="770"/>
    </row>
    <row r="99" spans="1:13" ht="15.5" x14ac:dyDescent="0.35">
      <c r="A99" s="769"/>
      <c r="B99" s="769"/>
      <c r="C99" s="769"/>
      <c r="D99" s="769"/>
      <c r="E99" s="769"/>
      <c r="F99" s="769"/>
      <c r="G99" s="769"/>
      <c r="H99" s="770"/>
      <c r="I99" s="770"/>
      <c r="J99" s="770"/>
      <c r="K99" s="769"/>
      <c r="L99" s="770"/>
      <c r="M99" s="770"/>
    </row>
    <row r="100" spans="1:13" ht="15.5" x14ac:dyDescent="0.35">
      <c r="A100" s="769"/>
      <c r="B100" s="769"/>
      <c r="C100" s="769"/>
      <c r="D100" s="769"/>
      <c r="E100" s="769"/>
      <c r="F100" s="769"/>
      <c r="G100" s="769"/>
      <c r="H100" s="770"/>
      <c r="I100" s="770"/>
      <c r="J100" s="770"/>
      <c r="K100" s="769"/>
      <c r="L100" s="770"/>
      <c r="M100" s="770"/>
    </row>
    <row r="101" spans="1:13" ht="15.5" x14ac:dyDescent="0.35">
      <c r="A101" s="769"/>
      <c r="B101" s="769"/>
      <c r="C101" s="769"/>
      <c r="D101" s="769"/>
      <c r="E101" s="769"/>
      <c r="F101" s="769"/>
      <c r="G101" s="769"/>
      <c r="H101" s="770"/>
      <c r="I101" s="770"/>
      <c r="J101" s="770"/>
      <c r="K101" s="769"/>
      <c r="L101" s="770"/>
      <c r="M101" s="770"/>
    </row>
    <row r="102" spans="1:13" ht="15.5" x14ac:dyDescent="0.35">
      <c r="A102" s="769"/>
      <c r="B102" s="769"/>
      <c r="C102" s="769"/>
      <c r="D102" s="769"/>
      <c r="E102" s="769"/>
      <c r="F102" s="769"/>
      <c r="G102" s="769"/>
      <c r="H102" s="770"/>
      <c r="I102" s="770"/>
      <c r="J102" s="770"/>
      <c r="K102" s="769"/>
      <c r="L102" s="770"/>
      <c r="M102" s="770"/>
    </row>
    <row r="103" spans="1:13" ht="15.5" x14ac:dyDescent="0.35">
      <c r="A103" s="769"/>
      <c r="B103" s="769"/>
      <c r="C103" s="769"/>
      <c r="D103" s="769"/>
      <c r="E103" s="769"/>
      <c r="F103" s="769"/>
      <c r="G103" s="769"/>
      <c r="H103" s="770"/>
      <c r="I103" s="770"/>
      <c r="J103" s="770"/>
      <c r="K103" s="769"/>
      <c r="L103" s="770"/>
      <c r="M103" s="770"/>
    </row>
    <row r="104" spans="1:13" ht="15.5" x14ac:dyDescent="0.35">
      <c r="A104" s="769"/>
      <c r="B104" s="769"/>
      <c r="C104" s="769"/>
      <c r="D104" s="769"/>
      <c r="E104" s="769"/>
      <c r="F104" s="769"/>
      <c r="G104" s="769"/>
      <c r="H104" s="770"/>
      <c r="I104" s="770"/>
      <c r="J104" s="770"/>
      <c r="K104" s="769"/>
      <c r="L104" s="770"/>
      <c r="M104" s="770"/>
    </row>
    <row r="105" spans="1:13" ht="15.5" x14ac:dyDescent="0.35">
      <c r="A105" s="769"/>
      <c r="B105" s="769"/>
      <c r="C105" s="769"/>
      <c r="D105" s="769"/>
      <c r="E105" s="769"/>
      <c r="F105" s="769"/>
      <c r="G105" s="769"/>
      <c r="H105" s="770"/>
      <c r="I105" s="770"/>
      <c r="J105" s="770"/>
      <c r="K105" s="769"/>
      <c r="L105" s="770"/>
      <c r="M105" s="770"/>
    </row>
    <row r="106" spans="1:13" ht="15.5" x14ac:dyDescent="0.35">
      <c r="A106" s="769"/>
      <c r="B106" s="769"/>
      <c r="C106" s="769"/>
      <c r="D106" s="769"/>
      <c r="E106" s="769"/>
      <c r="F106" s="769"/>
      <c r="G106" s="769"/>
      <c r="H106" s="770"/>
      <c r="I106" s="770"/>
      <c r="J106" s="770"/>
      <c r="K106" s="769"/>
      <c r="L106" s="770"/>
      <c r="M106" s="770"/>
    </row>
    <row r="107" spans="1:13" ht="15.5" x14ac:dyDescent="0.35">
      <c r="A107" s="769"/>
      <c r="B107" s="769"/>
      <c r="C107" s="769"/>
      <c r="D107" s="769"/>
      <c r="E107" s="769"/>
      <c r="F107" s="769"/>
      <c r="G107" s="769"/>
      <c r="H107" s="770"/>
      <c r="I107" s="770"/>
      <c r="J107" s="770"/>
      <c r="K107" s="769"/>
      <c r="L107" s="770"/>
      <c r="M107" s="770"/>
    </row>
    <row r="108" spans="1:13" ht="15.5" x14ac:dyDescent="0.35">
      <c r="A108" s="769"/>
      <c r="B108" s="769"/>
      <c r="C108" s="769"/>
      <c r="D108" s="769"/>
      <c r="E108" s="769"/>
      <c r="F108" s="769"/>
      <c r="G108" s="769"/>
      <c r="H108" s="770"/>
      <c r="I108" s="770"/>
      <c r="J108" s="770"/>
      <c r="K108" s="769"/>
      <c r="L108" s="770"/>
      <c r="M108" s="770"/>
    </row>
    <row r="109" spans="1:13" ht="15.5" x14ac:dyDescent="0.35">
      <c r="A109" s="769"/>
      <c r="B109" s="769"/>
      <c r="C109" s="769"/>
      <c r="D109" s="769"/>
      <c r="E109" s="769"/>
      <c r="F109" s="769"/>
      <c r="G109" s="769"/>
      <c r="H109" s="770"/>
      <c r="I109" s="770"/>
      <c r="J109" s="770"/>
      <c r="K109" s="769"/>
      <c r="L109" s="770"/>
      <c r="M109" s="770"/>
    </row>
    <row r="110" spans="1:13" ht="15.5" x14ac:dyDescent="0.35">
      <c r="A110" s="769"/>
      <c r="B110" s="769"/>
      <c r="C110" s="769"/>
      <c r="D110" s="769"/>
      <c r="E110" s="769"/>
      <c r="F110" s="769"/>
      <c r="G110" s="769"/>
      <c r="H110" s="770"/>
      <c r="I110" s="770"/>
      <c r="J110" s="770"/>
      <c r="K110" s="769"/>
      <c r="L110" s="770"/>
      <c r="M110" s="770"/>
    </row>
    <row r="111" spans="1:13" ht="15.5" x14ac:dyDescent="0.35">
      <c r="A111" s="769"/>
      <c r="B111" s="769"/>
      <c r="C111" s="769"/>
      <c r="D111" s="769"/>
      <c r="E111" s="769"/>
      <c r="F111" s="769"/>
      <c r="G111" s="769"/>
      <c r="H111" s="770"/>
      <c r="I111" s="770"/>
      <c r="J111" s="770"/>
      <c r="K111" s="769"/>
      <c r="L111" s="770"/>
      <c r="M111" s="770"/>
    </row>
    <row r="531" spans="1:13" ht="15" thickBot="1" x14ac:dyDescent="0.4"/>
    <row r="532" spans="1:13" ht="14.25" customHeight="1" x14ac:dyDescent="0.35">
      <c r="A532" s="1899" t="s">
        <v>907</v>
      </c>
      <c r="B532" s="1900"/>
      <c r="C532" s="1900"/>
      <c r="D532" s="1900"/>
      <c r="E532" s="1900"/>
      <c r="F532" s="1900"/>
      <c r="G532" s="1900"/>
      <c r="H532" s="1900"/>
      <c r="I532" s="1900"/>
      <c r="J532" s="1900"/>
      <c r="K532" s="1901"/>
      <c r="L532" s="1812"/>
      <c r="M532" s="1813"/>
    </row>
    <row r="533" spans="1:13" ht="14.25" customHeight="1" x14ac:dyDescent="0.35">
      <c r="A533" s="1902"/>
      <c r="B533" s="1903"/>
      <c r="C533" s="1903"/>
      <c r="D533" s="1903"/>
      <c r="E533" s="1903"/>
      <c r="F533" s="1903"/>
      <c r="G533" s="1903"/>
      <c r="H533" s="1903"/>
      <c r="I533" s="1903"/>
      <c r="J533" s="1903"/>
      <c r="K533" s="1904"/>
      <c r="L533" s="1814"/>
      <c r="M533" s="1815"/>
    </row>
    <row r="534" spans="1:13" ht="14.25" customHeight="1" x14ac:dyDescent="0.35">
      <c r="A534" s="1902" t="s">
        <v>712</v>
      </c>
      <c r="B534" s="1903"/>
      <c r="C534" s="1903"/>
      <c r="D534" s="1903"/>
      <c r="E534" s="1903"/>
      <c r="F534" s="1903"/>
      <c r="G534" s="1903"/>
      <c r="H534" s="1903"/>
      <c r="I534" s="1903"/>
      <c r="J534" s="1903"/>
      <c r="K534" s="1904"/>
      <c r="L534" s="1814"/>
      <c r="M534" s="1815"/>
    </row>
    <row r="535" spans="1:13" ht="14.25" customHeight="1" x14ac:dyDescent="0.35">
      <c r="A535" s="1905"/>
      <c r="B535" s="1906"/>
      <c r="C535" s="1906"/>
      <c r="D535" s="1906"/>
      <c r="E535" s="1906"/>
      <c r="F535" s="1906"/>
      <c r="G535" s="1906"/>
      <c r="H535" s="1906"/>
      <c r="I535" s="1906"/>
      <c r="J535" s="1906"/>
      <c r="K535" s="1907"/>
      <c r="L535" s="1814"/>
      <c r="M535" s="1815"/>
    </row>
    <row r="536" spans="1:13" x14ac:dyDescent="0.35">
      <c r="A536" s="1908" t="s">
        <v>5</v>
      </c>
      <c r="B536" s="1909"/>
      <c r="C536" s="1909"/>
      <c r="D536" s="1909"/>
      <c r="E536" s="1909"/>
      <c r="F536" s="1909"/>
      <c r="G536" s="1909"/>
      <c r="H536" s="1909"/>
      <c r="I536" s="1909"/>
      <c r="J536" s="1909"/>
      <c r="K536" s="1910"/>
      <c r="L536" s="1814"/>
      <c r="M536" s="1815"/>
    </row>
    <row r="537" spans="1:13" x14ac:dyDescent="0.35">
      <c r="A537" s="1911" t="s">
        <v>908</v>
      </c>
      <c r="B537" s="1912"/>
      <c r="C537" s="1912"/>
      <c r="D537" s="1912"/>
      <c r="E537" s="1912"/>
      <c r="F537" s="1912"/>
      <c r="G537" s="1912"/>
      <c r="H537" s="1912"/>
      <c r="I537" s="1912"/>
      <c r="J537" s="1912"/>
      <c r="K537" s="1913"/>
      <c r="L537" s="1816"/>
      <c r="M537" s="1817"/>
    </row>
    <row r="538" spans="1:13" x14ac:dyDescent="0.35">
      <c r="A538" s="1922" t="s">
        <v>714</v>
      </c>
      <c r="B538" s="1923"/>
      <c r="C538" s="1923"/>
      <c r="D538" s="1923"/>
      <c r="E538" s="1923"/>
      <c r="F538" s="1923"/>
      <c r="G538" s="1923"/>
      <c r="H538" s="772" t="s">
        <v>909</v>
      </c>
      <c r="I538" s="772"/>
      <c r="J538" s="772"/>
      <c r="K538" s="773"/>
      <c r="L538" s="772"/>
      <c r="M538" s="774"/>
    </row>
    <row r="539" spans="1:13" x14ac:dyDescent="0.35">
      <c r="A539" s="1922" t="s">
        <v>460</v>
      </c>
      <c r="B539" s="1923"/>
      <c r="C539" s="1923"/>
      <c r="D539" s="1923"/>
      <c r="E539" s="1923"/>
      <c r="F539" s="1923"/>
      <c r="G539" s="1923"/>
      <c r="H539" s="772" t="s">
        <v>910</v>
      </c>
      <c r="I539" s="772"/>
      <c r="J539" s="772"/>
      <c r="K539" s="773"/>
      <c r="L539" s="772"/>
      <c r="M539" s="774"/>
    </row>
    <row r="540" spans="1:13" x14ac:dyDescent="0.35">
      <c r="A540" s="1922" t="s">
        <v>717</v>
      </c>
      <c r="B540" s="1923"/>
      <c r="C540" s="1923"/>
      <c r="D540" s="1923"/>
      <c r="E540" s="1923"/>
      <c r="F540" s="1923"/>
      <c r="G540" s="1923"/>
      <c r="H540" s="772" t="s">
        <v>911</v>
      </c>
      <c r="I540" s="772"/>
      <c r="J540" s="772"/>
      <c r="K540" s="773"/>
      <c r="L540" s="772"/>
      <c r="M540" s="774"/>
    </row>
    <row r="541" spans="1:13" ht="17.25" customHeight="1" x14ac:dyDescent="0.35">
      <c r="A541" s="1922" t="s">
        <v>466</v>
      </c>
      <c r="B541" s="1923"/>
      <c r="C541" s="1923"/>
      <c r="D541" s="1923"/>
      <c r="E541" s="1923"/>
      <c r="F541" s="1923"/>
      <c r="G541" s="1923"/>
      <c r="H541" s="1929" t="s">
        <v>912</v>
      </c>
      <c r="I541" s="1930"/>
      <c r="J541" s="1930"/>
      <c r="K541" s="773"/>
      <c r="L541" s="772"/>
      <c r="M541" s="774"/>
    </row>
    <row r="542" spans="1:13" x14ac:dyDescent="0.35">
      <c r="A542" s="775"/>
      <c r="B542" s="776"/>
      <c r="C542" s="776"/>
      <c r="D542" s="776"/>
      <c r="E542" s="776"/>
      <c r="F542" s="776"/>
      <c r="G542" s="776"/>
      <c r="H542" s="772"/>
      <c r="I542" s="772"/>
      <c r="J542" s="772"/>
      <c r="K542" s="773"/>
      <c r="L542" s="772"/>
      <c r="M542" s="774"/>
    </row>
    <row r="543" spans="1:13" x14ac:dyDescent="0.35">
      <c r="A543" s="1922" t="s">
        <v>913</v>
      </c>
      <c r="B543" s="1923"/>
      <c r="C543" s="1923"/>
      <c r="D543" s="1923"/>
      <c r="E543" s="1923"/>
      <c r="F543" s="1923"/>
      <c r="G543" s="1923"/>
      <c r="H543" s="772" t="s">
        <v>914</v>
      </c>
      <c r="I543" s="772"/>
      <c r="J543" s="772"/>
      <c r="K543" s="773"/>
      <c r="L543" s="772"/>
      <c r="M543" s="774"/>
    </row>
    <row r="544" spans="1:13" x14ac:dyDescent="0.35">
      <c r="A544" s="1922" t="s">
        <v>866</v>
      </c>
      <c r="B544" s="1923"/>
      <c r="C544" s="1923"/>
      <c r="D544" s="1923"/>
      <c r="E544" s="1923"/>
      <c r="F544" s="1923"/>
      <c r="G544" s="1923"/>
      <c r="H544" s="772" t="s">
        <v>867</v>
      </c>
      <c r="I544" s="772"/>
      <c r="J544" s="772"/>
      <c r="K544" s="773"/>
      <c r="L544" s="772"/>
      <c r="M544" s="774"/>
    </row>
    <row r="545" spans="1:13" x14ac:dyDescent="0.35">
      <c r="A545" s="1922" t="s">
        <v>868</v>
      </c>
      <c r="B545" s="1923"/>
      <c r="C545" s="1923"/>
      <c r="D545" s="1923"/>
      <c r="E545" s="1923"/>
      <c r="F545" s="1923"/>
      <c r="G545" s="1923"/>
      <c r="H545" s="777">
        <f>+L550</f>
        <v>216908000</v>
      </c>
      <c r="I545" s="777"/>
      <c r="J545" s="772"/>
      <c r="K545" s="773"/>
      <c r="L545" s="772"/>
      <c r="M545" s="774"/>
    </row>
    <row r="546" spans="1:13" x14ac:dyDescent="0.35">
      <c r="A546" s="1922" t="s">
        <v>869</v>
      </c>
      <c r="B546" s="1923"/>
      <c r="C546" s="1923"/>
      <c r="D546" s="1923"/>
      <c r="E546" s="1923"/>
      <c r="F546" s="1923"/>
      <c r="G546" s="1923"/>
      <c r="H546" s="772" t="s">
        <v>867</v>
      </c>
      <c r="I546" s="772"/>
      <c r="J546" s="772"/>
      <c r="K546" s="773"/>
      <c r="L546" s="772"/>
      <c r="M546" s="774"/>
    </row>
    <row r="547" spans="1:13" x14ac:dyDescent="0.35">
      <c r="A547" s="1924" t="s">
        <v>727</v>
      </c>
      <c r="B547" s="1925"/>
      <c r="C547" s="1925"/>
      <c r="D547" s="1925"/>
      <c r="E547" s="1925"/>
      <c r="F547" s="1925"/>
      <c r="G547" s="1925"/>
      <c r="H547" s="1925"/>
      <c r="I547" s="1925"/>
      <c r="J547" s="1925"/>
      <c r="K547" s="1925"/>
      <c r="L547" s="1925"/>
      <c r="M547" s="1926"/>
    </row>
    <row r="548" spans="1:13" x14ac:dyDescent="0.35">
      <c r="A548" s="1924" t="s">
        <v>721</v>
      </c>
      <c r="B548" s="1925"/>
      <c r="C548" s="1925"/>
      <c r="D548" s="1925"/>
      <c r="E548" s="1925"/>
      <c r="F548" s="1925"/>
      <c r="G548" s="1925"/>
      <c r="H548" s="1927" t="s">
        <v>728</v>
      </c>
      <c r="I548" s="1925"/>
      <c r="J548" s="1925"/>
      <c r="K548" s="1928"/>
      <c r="L548" s="1927" t="s">
        <v>729</v>
      </c>
      <c r="M548" s="1926"/>
    </row>
    <row r="549" spans="1:13" x14ac:dyDescent="0.35">
      <c r="A549" s="1922" t="s">
        <v>720</v>
      </c>
      <c r="B549" s="1923"/>
      <c r="C549" s="1923"/>
      <c r="D549" s="1923"/>
      <c r="E549" s="1923"/>
      <c r="F549" s="1923"/>
      <c r="G549" s="1923"/>
      <c r="H549" s="1934" t="s">
        <v>915</v>
      </c>
      <c r="I549" s="1923"/>
      <c r="J549" s="1923"/>
      <c r="K549" s="1936"/>
      <c r="L549" s="1937"/>
      <c r="M549" s="1938"/>
    </row>
    <row r="550" spans="1:13" x14ac:dyDescent="0.35">
      <c r="A550" s="1922" t="s">
        <v>730</v>
      </c>
      <c r="B550" s="1923"/>
      <c r="C550" s="1923"/>
      <c r="D550" s="1923"/>
      <c r="E550" s="1923"/>
      <c r="F550" s="1923"/>
      <c r="G550" s="1923"/>
      <c r="H550" s="1934" t="s">
        <v>916</v>
      </c>
      <c r="I550" s="1923"/>
      <c r="J550" s="1923"/>
      <c r="K550" s="1936"/>
      <c r="L550" s="1939">
        <f>+M562</f>
        <v>216908000</v>
      </c>
      <c r="M550" s="1940"/>
    </row>
    <row r="551" spans="1:13" x14ac:dyDescent="0.35">
      <c r="A551" s="1922" t="s">
        <v>732</v>
      </c>
      <c r="B551" s="1923"/>
      <c r="C551" s="1923"/>
      <c r="D551" s="1923"/>
      <c r="E551" s="1923"/>
      <c r="F551" s="1923"/>
      <c r="G551" s="1923"/>
      <c r="H551" s="1931" t="s">
        <v>917</v>
      </c>
      <c r="I551" s="1932"/>
      <c r="J551" s="1932"/>
      <c r="K551" s="1933"/>
      <c r="L551" s="1934" t="s">
        <v>918</v>
      </c>
      <c r="M551" s="1935"/>
    </row>
    <row r="552" spans="1:13" x14ac:dyDescent="0.35">
      <c r="A552" s="775"/>
      <c r="B552" s="776"/>
      <c r="C552" s="776"/>
      <c r="D552" s="776"/>
      <c r="E552" s="776"/>
      <c r="F552" s="776"/>
      <c r="G552" s="776"/>
      <c r="H552" s="1931" t="s">
        <v>919</v>
      </c>
      <c r="I552" s="1932"/>
      <c r="J552" s="1932"/>
      <c r="K552" s="1933"/>
      <c r="L552" s="1934" t="s">
        <v>920</v>
      </c>
      <c r="M552" s="1935"/>
    </row>
    <row r="553" spans="1:13" x14ac:dyDescent="0.35">
      <c r="A553" s="1922" t="s">
        <v>735</v>
      </c>
      <c r="B553" s="1923"/>
      <c r="C553" s="1923"/>
      <c r="D553" s="1923"/>
      <c r="E553" s="1923"/>
      <c r="F553" s="1923"/>
      <c r="G553" s="1923"/>
      <c r="H553" s="1934" t="s">
        <v>921</v>
      </c>
      <c r="I553" s="1923"/>
      <c r="J553" s="1923"/>
      <c r="K553" s="1936"/>
      <c r="L553" s="1937"/>
      <c r="M553" s="1938"/>
    </row>
    <row r="554" spans="1:13" x14ac:dyDescent="0.35">
      <c r="A554" s="775"/>
      <c r="B554" s="776"/>
      <c r="C554" s="776"/>
      <c r="D554" s="776"/>
      <c r="E554" s="776"/>
      <c r="F554" s="776"/>
      <c r="G554" s="776"/>
      <c r="H554" s="1934" t="s">
        <v>922</v>
      </c>
      <c r="I554" s="1923"/>
      <c r="J554" s="1923"/>
      <c r="K554" s="1936"/>
      <c r="L554" s="778"/>
      <c r="M554" s="779"/>
    </row>
    <row r="555" spans="1:13" x14ac:dyDescent="0.35">
      <c r="A555" s="775"/>
      <c r="B555" s="776"/>
      <c r="C555" s="776"/>
      <c r="D555" s="776"/>
      <c r="E555" s="776"/>
      <c r="F555" s="776"/>
      <c r="G555" s="776"/>
      <c r="H555" s="780"/>
      <c r="I555" s="772"/>
      <c r="J555" s="772"/>
      <c r="K555" s="781"/>
      <c r="L555" s="772"/>
      <c r="M555" s="774"/>
    </row>
    <row r="556" spans="1:13" ht="14.25" customHeight="1" x14ac:dyDescent="0.35">
      <c r="A556" s="1948" t="s">
        <v>737</v>
      </c>
      <c r="B556" s="1949"/>
      <c r="C556" s="1949"/>
      <c r="D556" s="1949"/>
      <c r="E556" s="1949"/>
      <c r="F556" s="1949"/>
      <c r="G556" s="1949"/>
      <c r="H556" s="1950" t="s">
        <v>923</v>
      </c>
      <c r="I556" s="1949"/>
      <c r="J556" s="1949"/>
      <c r="K556" s="1951"/>
      <c r="L556" s="1952"/>
      <c r="M556" s="1953"/>
    </row>
    <row r="557" spans="1:13" ht="14.25" customHeight="1" x14ac:dyDescent="0.35">
      <c r="A557" s="1954" t="s">
        <v>924</v>
      </c>
      <c r="B557" s="1955"/>
      <c r="C557" s="1955"/>
      <c r="D557" s="1955"/>
      <c r="E557" s="1955"/>
      <c r="F557" s="1955"/>
      <c r="G557" s="1955"/>
      <c r="H557" s="1955"/>
      <c r="I557" s="1955"/>
      <c r="J557" s="1955"/>
      <c r="K557" s="1955"/>
      <c r="L557" s="1955"/>
      <c r="M557" s="1956"/>
    </row>
    <row r="558" spans="1:13" ht="14.25" customHeight="1" x14ac:dyDescent="0.35">
      <c r="A558" s="1957" t="s">
        <v>925</v>
      </c>
      <c r="B558" s="1958"/>
      <c r="C558" s="1958"/>
      <c r="D558" s="1958"/>
      <c r="E558" s="1958"/>
      <c r="F558" s="1958"/>
      <c r="G558" s="1958"/>
      <c r="H558" s="1958"/>
      <c r="I558" s="1958"/>
      <c r="J558" s="1958"/>
      <c r="K558" s="1958"/>
      <c r="L558" s="1958"/>
      <c r="M558" s="1959"/>
    </row>
    <row r="559" spans="1:13" x14ac:dyDescent="0.35">
      <c r="A559" s="1941" t="s">
        <v>746</v>
      </c>
      <c r="B559" s="1942"/>
      <c r="C559" s="1942"/>
      <c r="D559" s="1942"/>
      <c r="E559" s="1942"/>
      <c r="F559" s="1942"/>
      <c r="G559" s="1942"/>
      <c r="H559" s="1943" t="s">
        <v>879</v>
      </c>
      <c r="I559" s="782"/>
      <c r="J559" s="1945" t="s">
        <v>748</v>
      </c>
      <c r="K559" s="1909"/>
      <c r="L559" s="1910"/>
      <c r="M559" s="783" t="s">
        <v>749</v>
      </c>
    </row>
    <row r="560" spans="1:13" x14ac:dyDescent="0.35">
      <c r="A560" s="1905"/>
      <c r="B560" s="1906"/>
      <c r="C560" s="1906"/>
      <c r="D560" s="1906"/>
      <c r="E560" s="1906"/>
      <c r="F560" s="1906"/>
      <c r="G560" s="1906"/>
      <c r="H560" s="1944"/>
      <c r="I560" s="784"/>
      <c r="J560" s="785" t="s">
        <v>880</v>
      </c>
      <c r="K560" s="785" t="s">
        <v>60</v>
      </c>
      <c r="L560" s="785" t="s">
        <v>752</v>
      </c>
      <c r="M560" s="783" t="s">
        <v>881</v>
      </c>
    </row>
    <row r="561" spans="1:17" x14ac:dyDescent="0.35">
      <c r="A561" s="1924">
        <v>1</v>
      </c>
      <c r="B561" s="1925"/>
      <c r="C561" s="1925"/>
      <c r="D561" s="1925"/>
      <c r="E561" s="1925"/>
      <c r="F561" s="1925"/>
      <c r="G561" s="1925"/>
      <c r="H561" s="786">
        <v>2</v>
      </c>
      <c r="I561" s="786"/>
      <c r="J561" s="786">
        <v>3</v>
      </c>
      <c r="K561" s="786">
        <v>4</v>
      </c>
      <c r="L561" s="786">
        <v>5</v>
      </c>
      <c r="M561" s="787" t="s">
        <v>882</v>
      </c>
    </row>
    <row r="562" spans="1:17" x14ac:dyDescent="0.35">
      <c r="A562" s="788">
        <v>5</v>
      </c>
      <c r="B562" s="789">
        <v>2</v>
      </c>
      <c r="C562" s="789"/>
      <c r="D562" s="789"/>
      <c r="E562" s="789"/>
      <c r="F562" s="789"/>
      <c r="G562" s="789"/>
      <c r="H562" s="790" t="s">
        <v>926</v>
      </c>
      <c r="I562" s="790"/>
      <c r="J562" s="790"/>
      <c r="K562" s="786"/>
      <c r="L562" s="790"/>
      <c r="M562" s="791">
        <f>+M564+M578</f>
        <v>216908000</v>
      </c>
    </row>
    <row r="563" spans="1:17" x14ac:dyDescent="0.35">
      <c r="A563" s="792"/>
      <c r="B563" s="657"/>
      <c r="C563" s="657"/>
      <c r="D563" s="657"/>
      <c r="E563" s="657"/>
      <c r="F563" s="657"/>
      <c r="G563" s="657"/>
      <c r="H563" s="793"/>
      <c r="I563" s="793"/>
      <c r="J563" s="793"/>
      <c r="K563" s="794"/>
      <c r="L563" s="793"/>
      <c r="M563" s="795"/>
    </row>
    <row r="564" spans="1:17" x14ac:dyDescent="0.35">
      <c r="A564" s="796">
        <v>5</v>
      </c>
      <c r="B564" s="797">
        <v>2</v>
      </c>
      <c r="C564" s="797">
        <v>1</v>
      </c>
      <c r="D564" s="798"/>
      <c r="E564" s="798"/>
      <c r="F564" s="798"/>
      <c r="G564" s="798"/>
      <c r="H564" s="799" t="s">
        <v>927</v>
      </c>
      <c r="I564" s="799"/>
      <c r="J564" s="799"/>
      <c r="K564" s="785"/>
      <c r="L564" s="799"/>
      <c r="M564" s="800">
        <f>M565</f>
        <v>211500000</v>
      </c>
    </row>
    <row r="565" spans="1:17" x14ac:dyDescent="0.35">
      <c r="A565" s="796">
        <v>5</v>
      </c>
      <c r="B565" s="797">
        <v>2</v>
      </c>
      <c r="C565" s="797">
        <v>1</v>
      </c>
      <c r="D565" s="798" t="s">
        <v>65</v>
      </c>
      <c r="E565" s="798"/>
      <c r="F565" s="798"/>
      <c r="G565" s="798"/>
      <c r="H565" s="799" t="s">
        <v>928</v>
      </c>
      <c r="I565" s="799"/>
      <c r="J565" s="793"/>
      <c r="K565" s="794"/>
      <c r="L565" s="793"/>
      <c r="M565" s="800">
        <f>M567+M571</f>
        <v>211500000</v>
      </c>
    </row>
    <row r="566" spans="1:17" x14ac:dyDescent="0.35">
      <c r="A566" s="792"/>
      <c r="B566" s="657"/>
      <c r="C566" s="657"/>
      <c r="D566" s="657"/>
      <c r="E566" s="657"/>
      <c r="F566" s="657"/>
      <c r="G566" s="657"/>
      <c r="H566" s="801"/>
      <c r="I566" s="801"/>
      <c r="J566" s="802"/>
      <c r="K566" s="803"/>
      <c r="L566" s="804"/>
      <c r="M566" s="805"/>
    </row>
    <row r="567" spans="1:17" s="807" customFormat="1" x14ac:dyDescent="0.35">
      <c r="A567" s="806">
        <v>5</v>
      </c>
      <c r="B567" s="807">
        <v>2</v>
      </c>
      <c r="C567" s="807">
        <v>1</v>
      </c>
      <c r="D567" s="808" t="s">
        <v>65</v>
      </c>
      <c r="E567" s="808"/>
      <c r="F567" s="808"/>
      <c r="G567" s="808"/>
      <c r="H567" s="809" t="s">
        <v>929</v>
      </c>
      <c r="I567" s="809"/>
      <c r="J567" s="810"/>
      <c r="K567" s="811"/>
      <c r="L567" s="812" t="s">
        <v>2</v>
      </c>
      <c r="M567" s="813">
        <f>+M568+M569+M571</f>
        <v>107100000</v>
      </c>
      <c r="Q567" s="814">
        <f>M568+M569+M571</f>
        <v>107100000</v>
      </c>
    </row>
    <row r="568" spans="1:17" x14ac:dyDescent="0.35">
      <c r="A568" s="792"/>
      <c r="B568" s="657"/>
      <c r="C568" s="657"/>
      <c r="D568" s="657"/>
      <c r="E568" s="657"/>
      <c r="F568" s="657"/>
      <c r="G568" s="657"/>
      <c r="H568" s="801" t="s">
        <v>930</v>
      </c>
      <c r="I568" s="801"/>
      <c r="J568" s="802">
        <v>4</v>
      </c>
      <c r="K568" s="803" t="s">
        <v>931</v>
      </c>
      <c r="L568" s="801">
        <v>250000</v>
      </c>
      <c r="M568" s="805">
        <v>1500000</v>
      </c>
    </row>
    <row r="569" spans="1:17" x14ac:dyDescent="0.35">
      <c r="A569" s="792"/>
      <c r="B569" s="657"/>
      <c r="C569" s="657"/>
      <c r="D569" s="657"/>
      <c r="E569" s="657"/>
      <c r="F569" s="657"/>
      <c r="G569" s="657"/>
      <c r="H569" s="801" t="s">
        <v>932</v>
      </c>
      <c r="I569" s="801"/>
      <c r="J569" s="802">
        <v>6</v>
      </c>
      <c r="K569" s="803" t="s">
        <v>931</v>
      </c>
      <c r="L569" s="804">
        <v>200000</v>
      </c>
      <c r="M569" s="805">
        <v>1200000</v>
      </c>
    </row>
    <row r="570" spans="1:17" ht="8.25" customHeight="1" x14ac:dyDescent="0.35">
      <c r="A570" s="792"/>
      <c r="B570" s="657"/>
      <c r="C570" s="657"/>
      <c r="D570" s="657"/>
      <c r="E570" s="657"/>
      <c r="F570" s="657"/>
      <c r="G570" s="657"/>
      <c r="H570" s="801"/>
      <c r="I570" s="801"/>
      <c r="J570" s="802"/>
      <c r="K570" s="803"/>
      <c r="L570" s="804"/>
      <c r="M570" s="805"/>
    </row>
    <row r="571" spans="1:17" x14ac:dyDescent="0.35">
      <c r="A571" s="792"/>
      <c r="B571" s="657"/>
      <c r="C571" s="657"/>
      <c r="D571" s="657"/>
      <c r="E571" s="657"/>
      <c r="F571" s="657"/>
      <c r="G571" s="657"/>
      <c r="H571" s="801" t="s">
        <v>933</v>
      </c>
      <c r="I571" s="801"/>
      <c r="J571" s="810"/>
      <c r="K571" s="811"/>
      <c r="L571" s="815"/>
      <c r="M571" s="813">
        <f>SUM(M572:M576)</f>
        <v>104400000</v>
      </c>
    </row>
    <row r="572" spans="1:17" x14ac:dyDescent="0.35">
      <c r="A572" s="792"/>
      <c r="B572" s="657"/>
      <c r="C572" s="657"/>
      <c r="D572" s="657"/>
      <c r="E572" s="657"/>
      <c r="F572" s="657"/>
      <c r="G572" s="657"/>
      <c r="H572" s="816" t="s">
        <v>934</v>
      </c>
      <c r="I572" s="816"/>
      <c r="J572" s="802">
        <v>12</v>
      </c>
      <c r="K572" s="803" t="s">
        <v>931</v>
      </c>
      <c r="L572" s="804">
        <v>300000</v>
      </c>
      <c r="M572" s="805">
        <f>J572*L572</f>
        <v>3600000</v>
      </c>
    </row>
    <row r="573" spans="1:17" x14ac:dyDescent="0.35">
      <c r="A573" s="792"/>
      <c r="B573" s="657"/>
      <c r="C573" s="657"/>
      <c r="D573" s="657"/>
      <c r="E573" s="657"/>
      <c r="F573" s="657"/>
      <c r="G573" s="657"/>
      <c r="H573" s="816" t="s">
        <v>935</v>
      </c>
      <c r="I573" s="816"/>
      <c r="J573" s="802">
        <v>12</v>
      </c>
      <c r="K573" s="803" t="s">
        <v>931</v>
      </c>
      <c r="L573" s="804">
        <v>250000</v>
      </c>
      <c r="M573" s="805">
        <f>J573*L573</f>
        <v>3000000</v>
      </c>
    </row>
    <row r="574" spans="1:17" x14ac:dyDescent="0.35">
      <c r="A574" s="792"/>
      <c r="B574" s="657"/>
      <c r="C574" s="657"/>
      <c r="D574" s="657"/>
      <c r="E574" s="657"/>
      <c r="F574" s="657"/>
      <c r="G574" s="657"/>
      <c r="H574" s="816" t="s">
        <v>936</v>
      </c>
      <c r="I574" s="816"/>
      <c r="J574" s="802">
        <v>72</v>
      </c>
      <c r="K574" s="803" t="s">
        <v>931</v>
      </c>
      <c r="L574" s="804">
        <v>225000</v>
      </c>
      <c r="M574" s="805">
        <f>J574*L574</f>
        <v>16200000</v>
      </c>
    </row>
    <row r="575" spans="1:17" x14ac:dyDescent="0.35">
      <c r="A575" s="792"/>
      <c r="B575" s="657"/>
      <c r="C575" s="657"/>
      <c r="D575" s="657"/>
      <c r="E575" s="657"/>
      <c r="F575" s="657"/>
      <c r="G575" s="657"/>
      <c r="H575" s="816" t="s">
        <v>937</v>
      </c>
      <c r="I575" s="816"/>
      <c r="J575" s="802">
        <f>13*12</f>
        <v>156</v>
      </c>
      <c r="K575" s="803" t="s">
        <v>931</v>
      </c>
      <c r="L575" s="804">
        <v>200000</v>
      </c>
      <c r="M575" s="805">
        <f>J575*L575</f>
        <v>31200000</v>
      </c>
    </row>
    <row r="576" spans="1:17" x14ac:dyDescent="0.35">
      <c r="A576" s="792"/>
      <c r="B576" s="657"/>
      <c r="C576" s="657"/>
      <c r="D576" s="657"/>
      <c r="E576" s="657"/>
      <c r="F576" s="657"/>
      <c r="G576" s="657"/>
      <c r="H576" s="816" t="s">
        <v>938</v>
      </c>
      <c r="I576" s="816"/>
      <c r="J576" s="802">
        <v>252</v>
      </c>
      <c r="K576" s="803" t="s">
        <v>931</v>
      </c>
      <c r="L576" s="804">
        <v>200000</v>
      </c>
      <c r="M576" s="805">
        <f>J576*L576</f>
        <v>50400000</v>
      </c>
    </row>
    <row r="577" spans="1:17" ht="10.5" customHeight="1" x14ac:dyDescent="0.35">
      <c r="A577" s="792"/>
      <c r="B577" s="657"/>
      <c r="C577" s="657"/>
      <c r="D577" s="657"/>
      <c r="E577" s="657"/>
      <c r="F577" s="657"/>
      <c r="G577" s="657"/>
      <c r="H577" s="801" t="s">
        <v>454</v>
      </c>
      <c r="I577" s="801"/>
      <c r="J577" s="802"/>
      <c r="K577" s="803"/>
      <c r="L577" s="804"/>
      <c r="M577" s="805"/>
    </row>
    <row r="578" spans="1:17" x14ac:dyDescent="0.35">
      <c r="A578" s="796">
        <v>5</v>
      </c>
      <c r="B578" s="797">
        <v>2</v>
      </c>
      <c r="C578" s="797">
        <v>2</v>
      </c>
      <c r="D578" s="797"/>
      <c r="E578" s="797"/>
      <c r="F578" s="797"/>
      <c r="G578" s="797"/>
      <c r="H578" s="817" t="s">
        <v>939</v>
      </c>
      <c r="I578" s="817"/>
      <c r="J578" s="818"/>
      <c r="K578" s="819"/>
      <c r="L578" s="820"/>
      <c r="M578" s="800">
        <f>M579</f>
        <v>5408000</v>
      </c>
    </row>
    <row r="579" spans="1:17" x14ac:dyDescent="0.35">
      <c r="A579" s="796">
        <v>5</v>
      </c>
      <c r="B579" s="797">
        <v>2</v>
      </c>
      <c r="C579" s="657">
        <v>2</v>
      </c>
      <c r="D579" s="821" t="s">
        <v>65</v>
      </c>
      <c r="E579" s="821"/>
      <c r="F579" s="821"/>
      <c r="G579" s="821"/>
      <c r="H579" s="801" t="s">
        <v>758</v>
      </c>
      <c r="I579" s="801"/>
      <c r="J579" s="802"/>
      <c r="K579" s="803"/>
      <c r="L579" s="804"/>
      <c r="M579" s="800">
        <f>M581+M585</f>
        <v>5408000</v>
      </c>
      <c r="Q579" s="822">
        <f>M581+M585</f>
        <v>5408000</v>
      </c>
    </row>
    <row r="580" spans="1:17" x14ac:dyDescent="0.35">
      <c r="A580" s="792"/>
      <c r="B580" s="657"/>
      <c r="C580" s="657"/>
      <c r="D580" s="657"/>
      <c r="E580" s="657"/>
      <c r="F580" s="657"/>
      <c r="G580" s="657"/>
      <c r="H580" s="816"/>
      <c r="I580" s="816"/>
      <c r="J580" s="802"/>
      <c r="K580" s="803"/>
      <c r="L580" s="804"/>
      <c r="M580" s="805"/>
    </row>
    <row r="581" spans="1:17" x14ac:dyDescent="0.35">
      <c r="A581" s="806">
        <v>5</v>
      </c>
      <c r="B581" s="807">
        <v>2</v>
      </c>
      <c r="C581" s="807">
        <v>2</v>
      </c>
      <c r="D581" s="808" t="s">
        <v>86</v>
      </c>
      <c r="E581" s="808"/>
      <c r="F581" s="808"/>
      <c r="G581" s="808"/>
      <c r="H581" s="809" t="s">
        <v>940</v>
      </c>
      <c r="I581" s="809"/>
      <c r="J581" s="810"/>
      <c r="K581" s="811"/>
      <c r="L581" s="815"/>
      <c r="M581" s="823">
        <f>SUM(M582:M583)</f>
        <v>263000</v>
      </c>
    </row>
    <row r="582" spans="1:17" x14ac:dyDescent="0.35">
      <c r="A582" s="792">
        <v>5</v>
      </c>
      <c r="B582" s="657">
        <v>2</v>
      </c>
      <c r="C582" s="657">
        <v>2</v>
      </c>
      <c r="D582" s="821" t="s">
        <v>86</v>
      </c>
      <c r="E582" s="821"/>
      <c r="F582" s="821"/>
      <c r="G582" s="821"/>
      <c r="H582" s="816" t="s">
        <v>941</v>
      </c>
      <c r="I582" s="816"/>
      <c r="J582" s="802">
        <v>1500</v>
      </c>
      <c r="K582" s="803" t="s">
        <v>942</v>
      </c>
      <c r="L582" s="804">
        <v>175</v>
      </c>
      <c r="M582" s="805">
        <f>J582*L582</f>
        <v>262500</v>
      </c>
    </row>
    <row r="583" spans="1:17" x14ac:dyDescent="0.35">
      <c r="A583" s="792"/>
      <c r="B583" s="657"/>
      <c r="C583" s="657"/>
      <c r="D583" s="657"/>
      <c r="E583" s="657"/>
      <c r="F583" s="657"/>
      <c r="G583" s="657"/>
      <c r="H583" s="816" t="s">
        <v>943</v>
      </c>
      <c r="I583" s="816"/>
      <c r="J583" s="802">
        <v>1</v>
      </c>
      <c r="K583" s="803" t="s">
        <v>944</v>
      </c>
      <c r="L583" s="804">
        <v>500</v>
      </c>
      <c r="M583" s="805">
        <f>J583*L583</f>
        <v>500</v>
      </c>
    </row>
    <row r="584" spans="1:17" x14ac:dyDescent="0.35">
      <c r="A584" s="792"/>
      <c r="B584" s="657"/>
      <c r="C584" s="657"/>
      <c r="D584" s="657"/>
      <c r="E584" s="657"/>
      <c r="F584" s="657"/>
      <c r="G584" s="657"/>
      <c r="H584" s="816"/>
      <c r="I584" s="816"/>
      <c r="J584" s="802"/>
      <c r="K584" s="803"/>
      <c r="L584" s="804"/>
      <c r="M584" s="805"/>
    </row>
    <row r="585" spans="1:17" x14ac:dyDescent="0.35">
      <c r="A585" s="806">
        <v>5</v>
      </c>
      <c r="B585" s="807">
        <v>2</v>
      </c>
      <c r="C585" s="807">
        <v>2</v>
      </c>
      <c r="D585" s="807">
        <v>11</v>
      </c>
      <c r="E585" s="807"/>
      <c r="F585" s="807"/>
      <c r="G585" s="807"/>
      <c r="H585" s="809" t="s">
        <v>897</v>
      </c>
      <c r="I585" s="809"/>
      <c r="J585" s="810"/>
      <c r="K585" s="811"/>
      <c r="L585" s="815"/>
      <c r="M585" s="823">
        <f>M586</f>
        <v>5145000</v>
      </c>
    </row>
    <row r="586" spans="1:17" x14ac:dyDescent="0.35">
      <c r="A586" s="792">
        <v>5</v>
      </c>
      <c r="B586" s="657">
        <v>2</v>
      </c>
      <c r="C586" s="657">
        <v>2</v>
      </c>
      <c r="D586" s="657">
        <v>11</v>
      </c>
      <c r="E586" s="657"/>
      <c r="F586" s="657"/>
      <c r="G586" s="657"/>
      <c r="H586" s="801" t="s">
        <v>945</v>
      </c>
      <c r="I586" s="801"/>
      <c r="J586" s="802"/>
      <c r="K586" s="803"/>
      <c r="L586" s="804"/>
      <c r="M586" s="805">
        <f>M587</f>
        <v>5145000</v>
      </c>
    </row>
    <row r="587" spans="1:17" x14ac:dyDescent="0.35">
      <c r="A587" s="792"/>
      <c r="B587" s="657"/>
      <c r="C587" s="657"/>
      <c r="D587" s="657"/>
      <c r="E587" s="657"/>
      <c r="F587" s="657"/>
      <c r="G587" s="657"/>
      <c r="H587" s="801" t="s">
        <v>946</v>
      </c>
      <c r="I587" s="801"/>
      <c r="J587" s="802">
        <f>21*10</f>
        <v>210</v>
      </c>
      <c r="K587" s="803" t="s">
        <v>596</v>
      </c>
      <c r="L587" s="804">
        <v>24500</v>
      </c>
      <c r="M587" s="805">
        <f>J587*L587</f>
        <v>5145000</v>
      </c>
    </row>
    <row r="588" spans="1:17" x14ac:dyDescent="0.35">
      <c r="A588" s="792"/>
      <c r="B588" s="657"/>
      <c r="C588" s="657"/>
      <c r="D588" s="657"/>
      <c r="E588" s="657"/>
      <c r="F588" s="657"/>
      <c r="G588" s="657"/>
      <c r="H588" s="816"/>
      <c r="I588" s="816"/>
      <c r="J588" s="802"/>
      <c r="K588" s="803"/>
      <c r="L588" s="804"/>
      <c r="M588" s="805"/>
    </row>
    <row r="589" spans="1:17" x14ac:dyDescent="0.35">
      <c r="A589" s="1924" t="s">
        <v>947</v>
      </c>
      <c r="B589" s="1925"/>
      <c r="C589" s="1925"/>
      <c r="D589" s="1925"/>
      <c r="E589" s="1925"/>
      <c r="F589" s="1925"/>
      <c r="G589" s="1925"/>
      <c r="H589" s="1925"/>
      <c r="I589" s="1925"/>
      <c r="J589" s="1925"/>
      <c r="K589" s="1925"/>
      <c r="L589" s="1928"/>
      <c r="M589" s="824">
        <f>+M562</f>
        <v>216908000</v>
      </c>
    </row>
    <row r="590" spans="1:17" x14ac:dyDescent="0.35">
      <c r="A590" s="792"/>
      <c r="B590" s="657"/>
      <c r="C590" s="657"/>
      <c r="D590" s="657"/>
      <c r="E590" s="657"/>
      <c r="F590" s="657"/>
      <c r="G590" s="657"/>
      <c r="J590" s="1946" t="s">
        <v>948</v>
      </c>
      <c r="K590" s="1946"/>
      <c r="L590" s="1946"/>
      <c r="M590" s="1947"/>
    </row>
    <row r="591" spans="1:17" x14ac:dyDescent="0.35">
      <c r="A591" s="792"/>
      <c r="B591" s="738" t="s">
        <v>949</v>
      </c>
      <c r="D591" s="771" t="s">
        <v>461</v>
      </c>
      <c r="H591" s="825">
        <v>54227000</v>
      </c>
      <c r="I591" s="825"/>
      <c r="J591" s="1964" t="s">
        <v>950</v>
      </c>
      <c r="K591" s="1964"/>
      <c r="L591" s="1964"/>
      <c r="M591" s="1965"/>
    </row>
    <row r="592" spans="1:17" x14ac:dyDescent="0.35">
      <c r="A592" s="792"/>
      <c r="B592" s="738" t="s">
        <v>951</v>
      </c>
      <c r="D592" s="771" t="s">
        <v>461</v>
      </c>
      <c r="H592" s="825">
        <v>54227000</v>
      </c>
      <c r="I592" s="825"/>
      <c r="J592" s="1964" t="s">
        <v>952</v>
      </c>
      <c r="K592" s="1964"/>
      <c r="L592" s="1964"/>
      <c r="M592" s="1965"/>
    </row>
    <row r="593" spans="1:13" x14ac:dyDescent="0.35">
      <c r="A593" s="792"/>
      <c r="B593" s="738" t="s">
        <v>953</v>
      </c>
      <c r="D593" s="771" t="s">
        <v>461</v>
      </c>
      <c r="H593" s="825">
        <v>54227000</v>
      </c>
      <c r="I593" s="825"/>
      <c r="J593" s="797"/>
      <c r="K593" s="826"/>
      <c r="L593" s="797"/>
      <c r="M593" s="827"/>
    </row>
    <row r="594" spans="1:13" x14ac:dyDescent="0.35">
      <c r="A594" s="792"/>
      <c r="B594" s="828" t="s">
        <v>954</v>
      </c>
      <c r="C594" s="829"/>
      <c r="D594" s="829" t="s">
        <v>461</v>
      </c>
      <c r="E594" s="829"/>
      <c r="F594" s="829"/>
      <c r="G594" s="829"/>
      <c r="H594" s="830">
        <v>54227000</v>
      </c>
      <c r="I594" s="825"/>
      <c r="J594" s="797"/>
      <c r="K594" s="826"/>
      <c r="L594" s="797"/>
      <c r="M594" s="827"/>
    </row>
    <row r="595" spans="1:13" x14ac:dyDescent="0.35">
      <c r="A595" s="792"/>
      <c r="B595" s="738" t="s">
        <v>749</v>
      </c>
      <c r="H595" s="825">
        <f>SUM(H591:H594)</f>
        <v>216908000</v>
      </c>
      <c r="I595" s="825"/>
      <c r="J595" s="1964" t="s">
        <v>955</v>
      </c>
      <c r="K595" s="1964"/>
      <c r="L595" s="1964"/>
      <c r="M595" s="1965"/>
    </row>
    <row r="596" spans="1:13" x14ac:dyDescent="0.35">
      <c r="A596" s="831"/>
      <c r="B596" s="832"/>
      <c r="C596" s="832"/>
      <c r="D596" s="832"/>
      <c r="E596" s="832"/>
      <c r="F596" s="832"/>
      <c r="G596" s="832"/>
      <c r="H596" s="832"/>
      <c r="I596" s="832"/>
      <c r="J596" s="1912" t="s">
        <v>956</v>
      </c>
      <c r="K596" s="1912"/>
      <c r="L596" s="1912"/>
      <c r="M596" s="1966"/>
    </row>
    <row r="597" spans="1:13" x14ac:dyDescent="0.35">
      <c r="A597" s="792" t="s">
        <v>776</v>
      </c>
      <c r="B597" s="657"/>
      <c r="C597" s="657"/>
      <c r="D597" s="657"/>
      <c r="E597" s="657"/>
      <c r="F597" s="657"/>
      <c r="G597" s="657"/>
      <c r="H597" s="657" t="s">
        <v>957</v>
      </c>
      <c r="M597" s="795"/>
    </row>
    <row r="598" spans="1:13" x14ac:dyDescent="0.35">
      <c r="A598" s="792" t="s">
        <v>777</v>
      </c>
      <c r="B598" s="657"/>
      <c r="C598" s="657"/>
      <c r="D598" s="657"/>
      <c r="E598" s="657"/>
      <c r="F598" s="657"/>
      <c r="G598" s="657"/>
      <c r="H598" s="657" t="s">
        <v>957</v>
      </c>
      <c r="M598" s="795"/>
    </row>
    <row r="599" spans="1:13" x14ac:dyDescent="0.35">
      <c r="A599" s="792" t="s">
        <v>958</v>
      </c>
      <c r="B599" s="657"/>
      <c r="C599" s="657"/>
      <c r="D599" s="657"/>
      <c r="E599" s="657"/>
      <c r="F599" s="657"/>
      <c r="G599" s="657"/>
      <c r="M599" s="795"/>
    </row>
    <row r="600" spans="1:13" x14ac:dyDescent="0.35">
      <c r="A600" s="792" t="s">
        <v>779</v>
      </c>
      <c r="B600" s="657"/>
      <c r="C600" s="657"/>
      <c r="D600" s="657"/>
      <c r="E600" s="657"/>
      <c r="F600" s="657"/>
      <c r="G600" s="657"/>
      <c r="M600" s="795"/>
    </row>
    <row r="601" spans="1:13" x14ac:dyDescent="0.35">
      <c r="A601" s="792" t="s">
        <v>780</v>
      </c>
      <c r="B601" s="657"/>
      <c r="C601" s="657"/>
      <c r="D601" s="657"/>
      <c r="E601" s="657"/>
      <c r="F601" s="657"/>
      <c r="G601" s="657"/>
      <c r="M601" s="795"/>
    </row>
    <row r="602" spans="1:13" x14ac:dyDescent="0.35">
      <c r="A602" s="831" t="s">
        <v>904</v>
      </c>
      <c r="B602" s="832"/>
      <c r="C602" s="832"/>
      <c r="D602" s="832"/>
      <c r="E602" s="832"/>
      <c r="F602" s="832"/>
      <c r="G602" s="832"/>
      <c r="H602" s="832"/>
      <c r="I602" s="832"/>
      <c r="J602" s="832"/>
      <c r="K602" s="829"/>
      <c r="L602" s="832"/>
      <c r="M602" s="833"/>
    </row>
    <row r="603" spans="1:13" x14ac:dyDescent="0.35">
      <c r="A603" s="1924" t="s">
        <v>905</v>
      </c>
      <c r="B603" s="1925"/>
      <c r="C603" s="1925"/>
      <c r="D603" s="1925"/>
      <c r="E603" s="1925"/>
      <c r="F603" s="1925"/>
      <c r="G603" s="1925"/>
      <c r="H603" s="1925"/>
      <c r="I603" s="1925"/>
      <c r="J603" s="1925"/>
      <c r="K603" s="1925"/>
      <c r="L603" s="1925"/>
      <c r="M603" s="1926"/>
    </row>
    <row r="604" spans="1:13" x14ac:dyDescent="0.35">
      <c r="A604" s="834" t="s">
        <v>455</v>
      </c>
      <c r="B604" s="1927" t="s">
        <v>456</v>
      </c>
      <c r="C604" s="1925"/>
      <c r="D604" s="1925"/>
      <c r="E604" s="1925"/>
      <c r="F604" s="1925"/>
      <c r="G604" s="1925"/>
      <c r="H604" s="1928"/>
      <c r="I604" s="786"/>
      <c r="J604" s="1927" t="s">
        <v>457</v>
      </c>
      <c r="K604" s="1928"/>
      <c r="L604" s="1927" t="s">
        <v>782</v>
      </c>
      <c r="M604" s="1926"/>
    </row>
    <row r="605" spans="1:13" x14ac:dyDescent="0.35">
      <c r="A605" s="835">
        <v>1</v>
      </c>
      <c r="B605" s="1960"/>
      <c r="C605" s="1946"/>
      <c r="D605" s="1946"/>
      <c r="E605" s="1946"/>
      <c r="F605" s="1946"/>
      <c r="G605" s="1946"/>
      <c r="H605" s="1961"/>
      <c r="I605" s="794"/>
      <c r="J605" s="1960"/>
      <c r="K605" s="1961"/>
      <c r="L605" s="1960"/>
      <c r="M605" s="1947"/>
    </row>
    <row r="606" spans="1:13" x14ac:dyDescent="0.35">
      <c r="A606" s="835">
        <v>2</v>
      </c>
      <c r="B606" s="1814"/>
      <c r="C606" s="1962"/>
      <c r="D606" s="1962"/>
      <c r="E606" s="1962"/>
      <c r="F606" s="1962"/>
      <c r="G606" s="1962"/>
      <c r="H606" s="1963"/>
      <c r="I606" s="794"/>
      <c r="J606" s="1814"/>
      <c r="K606" s="1963"/>
      <c r="L606" s="1814"/>
      <c r="M606" s="1815"/>
    </row>
    <row r="607" spans="1:13" ht="15" thickBot="1" x14ac:dyDescent="0.4">
      <c r="A607" s="836" t="s">
        <v>904</v>
      </c>
      <c r="B607" s="1967"/>
      <c r="C607" s="1968"/>
      <c r="D607" s="1968"/>
      <c r="E607" s="1968"/>
      <c r="F607" s="1968"/>
      <c r="G607" s="1968"/>
      <c r="H607" s="1969"/>
      <c r="I607" s="837"/>
      <c r="J607" s="1967"/>
      <c r="K607" s="1969"/>
      <c r="L607" s="1967"/>
      <c r="M607" s="1970"/>
    </row>
    <row r="608" spans="1:13" x14ac:dyDescent="0.35">
      <c r="A608" s="657"/>
      <c r="B608" s="657"/>
      <c r="C608" s="657"/>
      <c r="D608" s="657"/>
      <c r="E608" s="657"/>
      <c r="F608" s="657"/>
      <c r="G608" s="657"/>
    </row>
    <row r="609" spans="1:7" x14ac:dyDescent="0.35">
      <c r="A609" s="657"/>
      <c r="B609" s="657"/>
      <c r="C609" s="657"/>
      <c r="D609" s="657"/>
      <c r="E609" s="657"/>
      <c r="F609" s="657"/>
      <c r="G609" s="657"/>
    </row>
    <row r="610" spans="1:7" x14ac:dyDescent="0.35">
      <c r="A610" s="657"/>
      <c r="B610" s="657"/>
      <c r="C610" s="657"/>
      <c r="D610" s="657"/>
      <c r="E610" s="657"/>
      <c r="F610" s="657"/>
      <c r="G610" s="657"/>
    </row>
    <row r="611" spans="1:7" x14ac:dyDescent="0.35">
      <c r="A611" s="657"/>
      <c r="B611" s="657"/>
      <c r="C611" s="657"/>
      <c r="D611" s="657"/>
      <c r="E611" s="657"/>
      <c r="F611" s="657"/>
      <c r="G611" s="657"/>
    </row>
    <row r="612" spans="1:7" x14ac:dyDescent="0.35">
      <c r="A612" s="657"/>
      <c r="B612" s="657"/>
      <c r="C612" s="657"/>
      <c r="D612" s="657"/>
      <c r="E612" s="657"/>
      <c r="F612" s="657"/>
      <c r="G612" s="657"/>
    </row>
    <row r="613" spans="1:7" x14ac:dyDescent="0.35">
      <c r="A613" s="657"/>
      <c r="B613" s="657"/>
      <c r="C613" s="657"/>
      <c r="D613" s="657"/>
      <c r="E613" s="657"/>
      <c r="F613" s="657"/>
      <c r="G613" s="657"/>
    </row>
    <row r="614" spans="1:7" x14ac:dyDescent="0.35">
      <c r="A614" s="657"/>
      <c r="B614" s="657"/>
      <c r="C614" s="657"/>
      <c r="D614" s="657"/>
      <c r="E614" s="657"/>
      <c r="F614" s="657"/>
      <c r="G614" s="657"/>
    </row>
    <row r="615" spans="1:7" x14ac:dyDescent="0.35">
      <c r="A615" s="657"/>
      <c r="B615" s="657"/>
      <c r="C615" s="657"/>
      <c r="D615" s="657"/>
      <c r="E615" s="657"/>
      <c r="F615" s="657"/>
      <c r="G615" s="657"/>
    </row>
    <row r="616" spans="1:7" x14ac:dyDescent="0.35">
      <c r="A616" s="657"/>
      <c r="B616" s="657"/>
      <c r="C616" s="657"/>
      <c r="D616" s="657"/>
      <c r="E616" s="657"/>
      <c r="F616" s="657"/>
      <c r="G616" s="657"/>
    </row>
    <row r="617" spans="1:7" x14ac:dyDescent="0.35">
      <c r="A617" s="657"/>
      <c r="B617" s="657"/>
      <c r="C617" s="657"/>
      <c r="D617" s="657"/>
      <c r="E617" s="657"/>
      <c r="F617" s="657"/>
      <c r="G617" s="657"/>
    </row>
    <row r="618" spans="1:7" x14ac:dyDescent="0.35">
      <c r="A618" s="657"/>
      <c r="B618" s="657"/>
      <c r="C618" s="657"/>
      <c r="D618" s="657"/>
      <c r="E618" s="657"/>
      <c r="F618" s="657"/>
      <c r="G618" s="657"/>
    </row>
    <row r="619" spans="1:7" x14ac:dyDescent="0.35">
      <c r="A619" s="657"/>
      <c r="B619" s="657"/>
      <c r="C619" s="657"/>
      <c r="D619" s="657"/>
      <c r="E619" s="657"/>
      <c r="F619" s="657"/>
      <c r="G619" s="657"/>
    </row>
    <row r="620" spans="1:7" x14ac:dyDescent="0.35">
      <c r="A620" s="657"/>
      <c r="B620" s="657"/>
      <c r="C620" s="657"/>
      <c r="D620" s="657"/>
      <c r="E620" s="657"/>
      <c r="F620" s="657"/>
      <c r="G620" s="657"/>
    </row>
    <row r="621" spans="1:7" x14ac:dyDescent="0.35">
      <c r="A621" s="657"/>
      <c r="B621" s="657"/>
      <c r="C621" s="657"/>
      <c r="D621" s="657"/>
      <c r="E621" s="657"/>
      <c r="F621" s="657"/>
      <c r="G621" s="657"/>
    </row>
    <row r="622" spans="1:7" x14ac:dyDescent="0.35">
      <c r="A622" s="657"/>
      <c r="B622" s="657"/>
      <c r="C622" s="657"/>
      <c r="D622" s="657"/>
      <c r="E622" s="657"/>
      <c r="F622" s="657"/>
      <c r="G622" s="657"/>
    </row>
    <row r="623" spans="1:7" x14ac:dyDescent="0.35">
      <c r="A623" s="657"/>
      <c r="B623" s="657"/>
      <c r="C623" s="657"/>
      <c r="D623" s="657"/>
      <c r="E623" s="657"/>
      <c r="F623" s="657"/>
      <c r="G623" s="657"/>
    </row>
    <row r="624" spans="1:7" x14ac:dyDescent="0.35">
      <c r="A624" s="657"/>
      <c r="B624" s="657"/>
      <c r="C624" s="657"/>
      <c r="D624" s="657"/>
      <c r="E624" s="657"/>
      <c r="F624" s="657"/>
      <c r="G624" s="657"/>
    </row>
    <row r="625" spans="1:13" x14ac:dyDescent="0.35">
      <c r="A625" s="657"/>
      <c r="B625" s="657"/>
      <c r="C625" s="657"/>
      <c r="D625" s="657"/>
      <c r="E625" s="657"/>
      <c r="F625" s="657"/>
      <c r="G625" s="657"/>
    </row>
    <row r="626" spans="1:13" x14ac:dyDescent="0.35">
      <c r="A626" s="657"/>
      <c r="B626" s="657"/>
      <c r="C626" s="657"/>
      <c r="D626" s="657"/>
      <c r="E626" s="657"/>
      <c r="F626" s="657"/>
      <c r="G626" s="657"/>
    </row>
    <row r="627" spans="1:13" x14ac:dyDescent="0.35">
      <c r="A627" s="657"/>
      <c r="B627" s="657"/>
      <c r="C627" s="657"/>
      <c r="D627" s="657"/>
      <c r="E627" s="657"/>
      <c r="F627" s="657"/>
      <c r="G627" s="657"/>
      <c r="L627" s="838">
        <v>24024700</v>
      </c>
    </row>
    <row r="628" spans="1:13" ht="15" thickBot="1" x14ac:dyDescent="0.4">
      <c r="A628" s="657"/>
      <c r="B628" s="657"/>
      <c r="C628" s="657"/>
      <c r="D628" s="657"/>
      <c r="E628" s="657"/>
      <c r="F628" s="657"/>
      <c r="G628" s="657"/>
      <c r="L628" s="838">
        <v>22544700</v>
      </c>
    </row>
    <row r="629" spans="1:13" ht="14.25" customHeight="1" x14ac:dyDescent="0.35">
      <c r="A629" s="1899" t="s">
        <v>907</v>
      </c>
      <c r="B629" s="1900"/>
      <c r="C629" s="1900"/>
      <c r="D629" s="1900"/>
      <c r="E629" s="1900"/>
      <c r="F629" s="1900"/>
      <c r="G629" s="1900"/>
      <c r="H629" s="1900"/>
      <c r="I629" s="1900"/>
      <c r="J629" s="1900"/>
      <c r="K629" s="1901"/>
      <c r="L629" s="1812"/>
      <c r="M629" s="1813"/>
    </row>
    <row r="630" spans="1:13" ht="14.25" customHeight="1" x14ac:dyDescent="0.35">
      <c r="A630" s="1902"/>
      <c r="B630" s="1903"/>
      <c r="C630" s="1903"/>
      <c r="D630" s="1903"/>
      <c r="E630" s="1903"/>
      <c r="F630" s="1903"/>
      <c r="G630" s="1903"/>
      <c r="H630" s="1903"/>
      <c r="I630" s="1903"/>
      <c r="J630" s="1903"/>
      <c r="K630" s="1904"/>
      <c r="L630" s="1814"/>
      <c r="M630" s="1815"/>
    </row>
    <row r="631" spans="1:13" ht="14.25" customHeight="1" x14ac:dyDescent="0.35">
      <c r="A631" s="1902" t="s">
        <v>712</v>
      </c>
      <c r="B631" s="1903"/>
      <c r="C631" s="1903"/>
      <c r="D631" s="1903"/>
      <c r="E631" s="1903"/>
      <c r="F631" s="1903"/>
      <c r="G631" s="1903"/>
      <c r="H631" s="1903"/>
      <c r="I631" s="1903"/>
      <c r="J631" s="1903"/>
      <c r="K631" s="1904"/>
      <c r="L631" s="1814"/>
      <c r="M631" s="1815"/>
    </row>
    <row r="632" spans="1:13" ht="14.25" customHeight="1" x14ac:dyDescent="0.35">
      <c r="A632" s="1905"/>
      <c r="B632" s="1906"/>
      <c r="C632" s="1906"/>
      <c r="D632" s="1906"/>
      <c r="E632" s="1906"/>
      <c r="F632" s="1906"/>
      <c r="G632" s="1906"/>
      <c r="H632" s="1906"/>
      <c r="I632" s="1906"/>
      <c r="J632" s="1906"/>
      <c r="K632" s="1907"/>
      <c r="L632" s="1814"/>
      <c r="M632" s="1815"/>
    </row>
    <row r="633" spans="1:13" x14ac:dyDescent="0.35">
      <c r="A633" s="1908" t="s">
        <v>5</v>
      </c>
      <c r="B633" s="1909"/>
      <c r="C633" s="1909"/>
      <c r="D633" s="1909"/>
      <c r="E633" s="1909"/>
      <c r="F633" s="1909"/>
      <c r="G633" s="1909"/>
      <c r="H633" s="1909"/>
      <c r="I633" s="1909"/>
      <c r="J633" s="1909"/>
      <c r="K633" s="1910"/>
      <c r="L633" s="1814"/>
      <c r="M633" s="1815"/>
    </row>
    <row r="634" spans="1:13" x14ac:dyDescent="0.35">
      <c r="A634" s="1911" t="s">
        <v>908</v>
      </c>
      <c r="B634" s="1912"/>
      <c r="C634" s="1912"/>
      <c r="D634" s="1912"/>
      <c r="E634" s="1912"/>
      <c r="F634" s="1912"/>
      <c r="G634" s="1912"/>
      <c r="H634" s="1912"/>
      <c r="I634" s="1912"/>
      <c r="J634" s="1912"/>
      <c r="K634" s="1913"/>
      <c r="L634" s="1816"/>
      <c r="M634" s="1817"/>
    </row>
    <row r="635" spans="1:13" x14ac:dyDescent="0.35">
      <c r="A635" s="1922" t="s">
        <v>714</v>
      </c>
      <c r="B635" s="1923"/>
      <c r="C635" s="1923"/>
      <c r="D635" s="1923"/>
      <c r="E635" s="1923"/>
      <c r="F635" s="1923"/>
      <c r="G635" s="1923"/>
      <c r="H635" s="772" t="s">
        <v>909</v>
      </c>
      <c r="I635" s="772"/>
      <c r="J635" s="772"/>
      <c r="K635" s="773"/>
      <c r="L635" s="772"/>
      <c r="M635" s="774"/>
    </row>
    <row r="636" spans="1:13" x14ac:dyDescent="0.35">
      <c r="A636" s="1922" t="s">
        <v>460</v>
      </c>
      <c r="B636" s="1923"/>
      <c r="C636" s="1923"/>
      <c r="D636" s="1923"/>
      <c r="E636" s="1923"/>
      <c r="F636" s="1923"/>
      <c r="G636" s="1923"/>
      <c r="H636" s="772" t="s">
        <v>910</v>
      </c>
      <c r="I636" s="772"/>
      <c r="J636" s="772"/>
      <c r="K636" s="773"/>
      <c r="L636" s="772"/>
      <c r="M636" s="774"/>
    </row>
    <row r="637" spans="1:13" x14ac:dyDescent="0.35">
      <c r="A637" s="1922" t="s">
        <v>717</v>
      </c>
      <c r="B637" s="1923"/>
      <c r="C637" s="1923"/>
      <c r="D637" s="1923"/>
      <c r="E637" s="1923"/>
      <c r="F637" s="1923"/>
      <c r="G637" s="1923"/>
      <c r="H637" s="772" t="s">
        <v>959</v>
      </c>
      <c r="I637" s="772"/>
      <c r="J637" s="772"/>
      <c r="K637" s="773"/>
      <c r="L637" s="772"/>
      <c r="M637" s="774"/>
    </row>
    <row r="638" spans="1:13" x14ac:dyDescent="0.35">
      <c r="A638" s="1922" t="s">
        <v>466</v>
      </c>
      <c r="B638" s="1923"/>
      <c r="C638" s="1923"/>
      <c r="D638" s="1923"/>
      <c r="E638" s="1923"/>
      <c r="F638" s="1923"/>
      <c r="G638" s="1923"/>
      <c r="H638" s="772" t="s">
        <v>960</v>
      </c>
      <c r="I638" s="772"/>
      <c r="J638" s="772"/>
      <c r="K638" s="773"/>
      <c r="L638" s="772"/>
      <c r="M638" s="774"/>
    </row>
    <row r="639" spans="1:13" x14ac:dyDescent="0.35">
      <c r="A639" s="1922"/>
      <c r="B639" s="1923"/>
      <c r="C639" s="1923"/>
      <c r="D639" s="1923"/>
      <c r="E639" s="1923"/>
      <c r="F639" s="1923"/>
      <c r="G639" s="1923"/>
      <c r="H639" s="772"/>
      <c r="I639" s="772"/>
      <c r="J639" s="772"/>
      <c r="K639" s="773"/>
      <c r="L639" s="772"/>
      <c r="M639" s="774"/>
    </row>
    <row r="640" spans="1:13" x14ac:dyDescent="0.35">
      <c r="A640" s="1922" t="s">
        <v>913</v>
      </c>
      <c r="B640" s="1923"/>
      <c r="C640" s="1923"/>
      <c r="D640" s="1923"/>
      <c r="E640" s="1923"/>
      <c r="F640" s="1923"/>
      <c r="G640" s="1923"/>
      <c r="H640" s="772" t="s">
        <v>914</v>
      </c>
      <c r="I640" s="772"/>
      <c r="J640" s="772"/>
      <c r="K640" s="773"/>
      <c r="L640" s="772"/>
      <c r="M640" s="774"/>
    </row>
    <row r="641" spans="1:13" x14ac:dyDescent="0.35">
      <c r="A641" s="1922" t="s">
        <v>866</v>
      </c>
      <c r="B641" s="1923"/>
      <c r="C641" s="1923"/>
      <c r="D641" s="1923"/>
      <c r="E641" s="1923"/>
      <c r="F641" s="1923"/>
      <c r="G641" s="1923"/>
      <c r="H641" s="772" t="s">
        <v>867</v>
      </c>
      <c r="I641" s="772"/>
      <c r="J641" s="772"/>
      <c r="K641" s="773"/>
      <c r="L641" s="772"/>
      <c r="M641" s="774"/>
    </row>
    <row r="642" spans="1:13" x14ac:dyDescent="0.35">
      <c r="A642" s="1922" t="s">
        <v>868</v>
      </c>
      <c r="B642" s="1923"/>
      <c r="C642" s="1923"/>
      <c r="D642" s="1923"/>
      <c r="E642" s="1923"/>
      <c r="F642" s="1923"/>
      <c r="G642" s="1923"/>
      <c r="H642" s="777">
        <f>+M647</f>
        <v>28961550</v>
      </c>
      <c r="I642" s="777"/>
      <c r="J642" s="777"/>
      <c r="K642" s="773"/>
      <c r="L642" s="772"/>
      <c r="M642" s="774"/>
    </row>
    <row r="643" spans="1:13" x14ac:dyDescent="0.35">
      <c r="A643" s="1922" t="s">
        <v>869</v>
      </c>
      <c r="B643" s="1923"/>
      <c r="C643" s="1923"/>
      <c r="D643" s="1923"/>
      <c r="E643" s="1923"/>
      <c r="F643" s="1923"/>
      <c r="G643" s="1923"/>
      <c r="H643" s="772" t="s">
        <v>867</v>
      </c>
      <c r="I643" s="772"/>
      <c r="J643" s="772"/>
      <c r="K643" s="773"/>
      <c r="L643" s="772"/>
      <c r="M643" s="774"/>
    </row>
    <row r="644" spans="1:13" x14ac:dyDescent="0.35">
      <c r="A644" s="1924" t="s">
        <v>727</v>
      </c>
      <c r="B644" s="1925"/>
      <c r="C644" s="1925"/>
      <c r="D644" s="1925"/>
      <c r="E644" s="1925"/>
      <c r="F644" s="1925"/>
      <c r="G644" s="1925"/>
      <c r="H644" s="1925"/>
      <c r="I644" s="1925"/>
      <c r="J644" s="1925"/>
      <c r="K644" s="1925"/>
      <c r="L644" s="1925"/>
      <c r="M644" s="1926"/>
    </row>
    <row r="645" spans="1:13" x14ac:dyDescent="0.35">
      <c r="A645" s="1924" t="s">
        <v>721</v>
      </c>
      <c r="B645" s="1925"/>
      <c r="C645" s="1925"/>
      <c r="D645" s="1925"/>
      <c r="E645" s="1925"/>
      <c r="F645" s="1925"/>
      <c r="G645" s="1925"/>
      <c r="H645" s="1927" t="s">
        <v>728</v>
      </c>
      <c r="I645" s="1925"/>
      <c r="J645" s="1925"/>
      <c r="K645" s="1928"/>
      <c r="L645" s="1927" t="s">
        <v>729</v>
      </c>
      <c r="M645" s="1926"/>
    </row>
    <row r="646" spans="1:13" x14ac:dyDescent="0.35">
      <c r="A646" s="1922" t="s">
        <v>720</v>
      </c>
      <c r="B646" s="1923"/>
      <c r="C646" s="1923"/>
      <c r="D646" s="1923"/>
      <c r="E646" s="1923"/>
      <c r="F646" s="1923"/>
      <c r="G646" s="1923"/>
      <c r="H646" s="1934" t="s">
        <v>961</v>
      </c>
      <c r="I646" s="1923"/>
      <c r="J646" s="1923"/>
      <c r="K646" s="1936"/>
      <c r="L646" s="1971">
        <v>0.8</v>
      </c>
      <c r="M646" s="1972"/>
    </row>
    <row r="647" spans="1:13" x14ac:dyDescent="0.35">
      <c r="A647" s="1922" t="s">
        <v>730</v>
      </c>
      <c r="B647" s="1923"/>
      <c r="C647" s="1923"/>
      <c r="D647" s="1923"/>
      <c r="E647" s="1923"/>
      <c r="F647" s="1923"/>
      <c r="G647" s="1923"/>
      <c r="H647" s="1934" t="s">
        <v>916</v>
      </c>
      <c r="I647" s="1923"/>
      <c r="J647" s="1923"/>
      <c r="K647" s="1936"/>
      <c r="L647" s="839"/>
      <c r="M647" s="840">
        <f>+M657</f>
        <v>28961550</v>
      </c>
    </row>
    <row r="648" spans="1:13" x14ac:dyDescent="0.35">
      <c r="A648" s="1922" t="s">
        <v>732</v>
      </c>
      <c r="B648" s="1923"/>
      <c r="C648" s="1923"/>
      <c r="D648" s="1923"/>
      <c r="E648" s="1923"/>
      <c r="F648" s="1923"/>
      <c r="G648" s="1923"/>
      <c r="H648" s="1934" t="s">
        <v>962</v>
      </c>
      <c r="I648" s="1923"/>
      <c r="J648" s="1923"/>
      <c r="K648" s="1936"/>
      <c r="L648" s="1971">
        <v>1</v>
      </c>
      <c r="M648" s="1972"/>
    </row>
    <row r="649" spans="1:13" ht="14.25" customHeight="1" x14ac:dyDescent="0.35">
      <c r="A649" s="1948" t="s">
        <v>735</v>
      </c>
      <c r="B649" s="1949"/>
      <c r="C649" s="1949"/>
      <c r="D649" s="1949"/>
      <c r="E649" s="1949"/>
      <c r="F649" s="1949"/>
      <c r="G649" s="1949"/>
      <c r="H649" s="1950" t="s">
        <v>963</v>
      </c>
      <c r="I649" s="1949"/>
      <c r="J649" s="1949"/>
      <c r="K649" s="1951"/>
      <c r="L649" s="1973">
        <v>1</v>
      </c>
      <c r="M649" s="1974"/>
    </row>
    <row r="650" spans="1:13" x14ac:dyDescent="0.35">
      <c r="A650" s="841"/>
      <c r="B650" s="773"/>
      <c r="C650" s="773"/>
      <c r="D650" s="773"/>
      <c r="E650" s="773"/>
      <c r="F650" s="773"/>
      <c r="G650" s="773"/>
      <c r="H650" s="780"/>
      <c r="I650" s="772"/>
      <c r="J650" s="772"/>
      <c r="K650" s="781"/>
      <c r="L650" s="772"/>
      <c r="M650" s="774"/>
    </row>
    <row r="651" spans="1:13" ht="14.25" customHeight="1" x14ac:dyDescent="0.35">
      <c r="A651" s="1975" t="s">
        <v>737</v>
      </c>
      <c r="B651" s="1976"/>
      <c r="C651" s="1976"/>
      <c r="D651" s="1976"/>
      <c r="E651" s="1976"/>
      <c r="F651" s="1976"/>
      <c r="G651" s="1976"/>
      <c r="H651" s="1950" t="s">
        <v>964</v>
      </c>
      <c r="I651" s="1949"/>
      <c r="J651" s="1949"/>
      <c r="K651" s="1951"/>
      <c r="L651" s="1952"/>
      <c r="M651" s="1953"/>
    </row>
    <row r="652" spans="1:13" ht="14.25" customHeight="1" x14ac:dyDescent="0.35">
      <c r="A652" s="1954" t="s">
        <v>924</v>
      </c>
      <c r="B652" s="1955"/>
      <c r="C652" s="1955"/>
      <c r="D652" s="1955"/>
      <c r="E652" s="1955"/>
      <c r="F652" s="1955"/>
      <c r="G652" s="1955"/>
      <c r="H652" s="1955"/>
      <c r="I652" s="1955"/>
      <c r="J652" s="1955"/>
      <c r="K652" s="1955"/>
      <c r="L652" s="1955"/>
      <c r="M652" s="1956"/>
    </row>
    <row r="653" spans="1:13" ht="14.25" customHeight="1" x14ac:dyDescent="0.35">
      <c r="A653" s="1957" t="s">
        <v>925</v>
      </c>
      <c r="B653" s="1958"/>
      <c r="C653" s="1958"/>
      <c r="D653" s="1958"/>
      <c r="E653" s="1958"/>
      <c r="F653" s="1958"/>
      <c r="G653" s="1958"/>
      <c r="H653" s="1958"/>
      <c r="I653" s="1958"/>
      <c r="J653" s="1958"/>
      <c r="K653" s="1958"/>
      <c r="L653" s="1958"/>
      <c r="M653" s="1959"/>
    </row>
    <row r="654" spans="1:13" x14ac:dyDescent="0.35">
      <c r="A654" s="1941" t="s">
        <v>746</v>
      </c>
      <c r="B654" s="1942"/>
      <c r="C654" s="1942"/>
      <c r="D654" s="1942"/>
      <c r="E654" s="1942"/>
      <c r="F654" s="1942"/>
      <c r="G654" s="1942"/>
      <c r="H654" s="1943" t="s">
        <v>879</v>
      </c>
      <c r="I654" s="782"/>
      <c r="J654" s="1945" t="s">
        <v>748</v>
      </c>
      <c r="K654" s="1909"/>
      <c r="L654" s="1910"/>
      <c r="M654" s="783" t="s">
        <v>749</v>
      </c>
    </row>
    <row r="655" spans="1:13" x14ac:dyDescent="0.35">
      <c r="A655" s="1905"/>
      <c r="B655" s="1906"/>
      <c r="C655" s="1906"/>
      <c r="D655" s="1906"/>
      <c r="E655" s="1906"/>
      <c r="F655" s="1906"/>
      <c r="G655" s="1906"/>
      <c r="H655" s="1944"/>
      <c r="I655" s="784"/>
      <c r="J655" s="785" t="s">
        <v>880</v>
      </c>
      <c r="K655" s="785" t="s">
        <v>60</v>
      </c>
      <c r="L655" s="785" t="s">
        <v>752</v>
      </c>
      <c r="M655" s="783" t="s">
        <v>881</v>
      </c>
    </row>
    <row r="656" spans="1:13" x14ac:dyDescent="0.35">
      <c r="A656" s="1924">
        <v>1</v>
      </c>
      <c r="B656" s="1925"/>
      <c r="C656" s="1925"/>
      <c r="D656" s="1925"/>
      <c r="E656" s="1925"/>
      <c r="F656" s="1925"/>
      <c r="G656" s="1925"/>
      <c r="H656" s="786">
        <v>2</v>
      </c>
      <c r="I656" s="786"/>
      <c r="J656" s="786">
        <v>3</v>
      </c>
      <c r="K656" s="786">
        <v>4</v>
      </c>
      <c r="L656" s="786">
        <v>5</v>
      </c>
      <c r="M656" s="787" t="s">
        <v>882</v>
      </c>
    </row>
    <row r="657" spans="1:13" x14ac:dyDescent="0.35">
      <c r="A657" s="842">
        <v>5</v>
      </c>
      <c r="B657" s="843">
        <v>2</v>
      </c>
      <c r="C657" s="843"/>
      <c r="D657" s="843"/>
      <c r="E657" s="843"/>
      <c r="F657" s="843"/>
      <c r="G657" s="843"/>
      <c r="H657" s="790" t="s">
        <v>926</v>
      </c>
      <c r="I657" s="790"/>
      <c r="J657" s="790"/>
      <c r="K657" s="786"/>
      <c r="L657" s="790"/>
      <c r="M657" s="791">
        <f>+M659+M691</f>
        <v>28961550</v>
      </c>
    </row>
    <row r="658" spans="1:13" x14ac:dyDescent="0.35">
      <c r="A658" s="844"/>
      <c r="H658" s="793"/>
      <c r="I658" s="793"/>
      <c r="J658" s="793"/>
      <c r="K658" s="794"/>
      <c r="L658" s="793"/>
      <c r="M658" s="795"/>
    </row>
    <row r="659" spans="1:13" x14ac:dyDescent="0.35">
      <c r="A659" s="845">
        <v>5</v>
      </c>
      <c r="B659" s="826">
        <v>2</v>
      </c>
      <c r="C659" s="826">
        <v>1</v>
      </c>
      <c r="D659" s="846"/>
      <c r="E659" s="846"/>
      <c r="F659" s="846"/>
      <c r="G659" s="846"/>
      <c r="H659" s="799" t="s">
        <v>927</v>
      </c>
      <c r="I659" s="799"/>
      <c r="J659" s="799"/>
      <c r="K659" s="785"/>
      <c r="L659" s="799"/>
      <c r="M659" s="800">
        <f>+M660</f>
        <v>23250000</v>
      </c>
    </row>
    <row r="660" spans="1:13" x14ac:dyDescent="0.35">
      <c r="A660" s="845">
        <v>5</v>
      </c>
      <c r="B660" s="826">
        <v>2</v>
      </c>
      <c r="C660" s="826">
        <v>1</v>
      </c>
      <c r="D660" s="846" t="s">
        <v>65</v>
      </c>
      <c r="E660" s="846"/>
      <c r="F660" s="846"/>
      <c r="G660" s="846"/>
      <c r="H660" s="799" t="s">
        <v>928</v>
      </c>
      <c r="I660" s="799"/>
      <c r="J660" s="793"/>
      <c r="K660" s="794"/>
      <c r="L660" s="793"/>
      <c r="M660" s="800">
        <f>+M661+M674+M685</f>
        <v>23250000</v>
      </c>
    </row>
    <row r="661" spans="1:13" x14ac:dyDescent="0.35">
      <c r="A661" s="847">
        <v>5</v>
      </c>
      <c r="B661" s="848">
        <v>2</v>
      </c>
      <c r="C661" s="848">
        <v>1</v>
      </c>
      <c r="D661" s="849" t="s">
        <v>65</v>
      </c>
      <c r="E661" s="849"/>
      <c r="F661" s="849"/>
      <c r="G661" s="849"/>
      <c r="H661" s="850" t="s">
        <v>965</v>
      </c>
      <c r="I661" s="850"/>
      <c r="J661" s="850"/>
      <c r="K661" s="851"/>
      <c r="L661" s="809" t="s">
        <v>2</v>
      </c>
      <c r="M661" s="823">
        <f>+M662+M667</f>
        <v>6250000</v>
      </c>
    </row>
    <row r="662" spans="1:13" x14ac:dyDescent="0.35">
      <c r="A662" s="847"/>
      <c r="B662" s="848"/>
      <c r="C662" s="848"/>
      <c r="D662" s="849"/>
      <c r="E662" s="849"/>
      <c r="F662" s="849"/>
      <c r="G662" s="849"/>
      <c r="H662" s="809" t="s">
        <v>929</v>
      </c>
      <c r="I662" s="809"/>
      <c r="J662" s="852"/>
      <c r="K662" s="851"/>
      <c r="L662" s="809"/>
      <c r="M662" s="813">
        <f>SUM(M664:M665)</f>
        <v>1275000</v>
      </c>
    </row>
    <row r="663" spans="1:13" ht="7.5" customHeight="1" x14ac:dyDescent="0.35">
      <c r="A663" s="847"/>
      <c r="B663" s="848"/>
      <c r="C663" s="848"/>
      <c r="D663" s="849"/>
      <c r="E663" s="849"/>
      <c r="F663" s="849"/>
      <c r="G663" s="849"/>
      <c r="H663" s="809"/>
      <c r="I663" s="809"/>
      <c r="J663" s="852"/>
      <c r="K663" s="851"/>
      <c r="L663" s="809"/>
      <c r="M663" s="813"/>
    </row>
    <row r="664" spans="1:13" x14ac:dyDescent="0.35">
      <c r="A664" s="847"/>
      <c r="B664" s="848"/>
      <c r="C664" s="848"/>
      <c r="D664" s="849"/>
      <c r="E664" s="849"/>
      <c r="F664" s="849"/>
      <c r="G664" s="849"/>
      <c r="H664" s="801" t="s">
        <v>930</v>
      </c>
      <c r="I664" s="801"/>
      <c r="J664" s="802">
        <v>3</v>
      </c>
      <c r="K664" s="803" t="s">
        <v>931</v>
      </c>
      <c r="L664" s="853">
        <v>225000</v>
      </c>
      <c r="M664" s="805">
        <f>J664*L664</f>
        <v>675000</v>
      </c>
    </row>
    <row r="665" spans="1:13" x14ac:dyDescent="0.35">
      <c r="A665" s="847"/>
      <c r="B665" s="848"/>
      <c r="C665" s="848"/>
      <c r="D665" s="849"/>
      <c r="E665" s="849"/>
      <c r="F665" s="849"/>
      <c r="G665" s="849"/>
      <c r="H665" s="801" t="s">
        <v>966</v>
      </c>
      <c r="I665" s="801"/>
      <c r="J665" s="802">
        <v>3</v>
      </c>
      <c r="K665" s="803" t="s">
        <v>931</v>
      </c>
      <c r="L665" s="804">
        <v>200000</v>
      </c>
      <c r="M665" s="805">
        <f>J665*L665</f>
        <v>600000</v>
      </c>
    </row>
    <row r="666" spans="1:13" ht="8.25" customHeight="1" x14ac:dyDescent="0.35">
      <c r="A666" s="847"/>
      <c r="B666" s="848"/>
      <c r="C666" s="848"/>
      <c r="D666" s="849"/>
      <c r="E666" s="849"/>
      <c r="F666" s="849"/>
      <c r="G666" s="849"/>
      <c r="H666" s="801"/>
      <c r="I666" s="801"/>
      <c r="J666" s="802"/>
      <c r="K666" s="803"/>
      <c r="L666" s="804"/>
      <c r="M666" s="805"/>
    </row>
    <row r="667" spans="1:13" x14ac:dyDescent="0.35">
      <c r="A667" s="847"/>
      <c r="B667" s="848"/>
      <c r="C667" s="848"/>
      <c r="D667" s="849"/>
      <c r="E667" s="849"/>
      <c r="F667" s="849"/>
      <c r="G667" s="849"/>
      <c r="H667" s="809" t="s">
        <v>967</v>
      </c>
      <c r="I667" s="809"/>
      <c r="J667" s="850"/>
      <c r="K667" s="851"/>
      <c r="L667" s="809"/>
      <c r="M667" s="813">
        <f>SUM(M668:M672)</f>
        <v>4975000</v>
      </c>
    </row>
    <row r="668" spans="1:13" x14ac:dyDescent="0.35">
      <c r="A668" s="844"/>
      <c r="H668" s="801" t="s">
        <v>968</v>
      </c>
      <c r="I668" s="801"/>
      <c r="J668" s="802">
        <v>1</v>
      </c>
      <c r="K668" s="803" t="s">
        <v>969</v>
      </c>
      <c r="L668" s="804">
        <v>750000</v>
      </c>
      <c r="M668" s="805">
        <f>SUM(L668)</f>
        <v>750000</v>
      </c>
    </row>
    <row r="669" spans="1:13" x14ac:dyDescent="0.35">
      <c r="A669" s="844"/>
      <c r="H669" s="801" t="s">
        <v>970</v>
      </c>
      <c r="I669" s="801"/>
      <c r="J669" s="802">
        <v>1</v>
      </c>
      <c r="K669" s="803" t="s">
        <v>969</v>
      </c>
      <c r="L669" s="804">
        <v>600000</v>
      </c>
      <c r="M669" s="805">
        <f>SUM(L669)</f>
        <v>600000</v>
      </c>
    </row>
    <row r="670" spans="1:13" x14ac:dyDescent="0.35">
      <c r="A670" s="844"/>
      <c r="H670" s="801" t="s">
        <v>971</v>
      </c>
      <c r="I670" s="801"/>
      <c r="J670" s="802">
        <v>1</v>
      </c>
      <c r="K670" s="803" t="s">
        <v>969</v>
      </c>
      <c r="L670" s="804">
        <v>475000</v>
      </c>
      <c r="M670" s="805">
        <f>SUM(L670)</f>
        <v>475000</v>
      </c>
    </row>
    <row r="671" spans="1:13" x14ac:dyDescent="0.35">
      <c r="A671" s="844"/>
      <c r="H671" s="801" t="s">
        <v>972</v>
      </c>
      <c r="I671" s="801"/>
      <c r="J671" s="802">
        <v>7</v>
      </c>
      <c r="K671" s="803" t="s">
        <v>969</v>
      </c>
      <c r="L671" s="804">
        <v>400000</v>
      </c>
      <c r="M671" s="805">
        <f>+L671*J671</f>
        <v>2800000</v>
      </c>
    </row>
    <row r="672" spans="1:13" x14ac:dyDescent="0.35">
      <c r="A672" s="844"/>
      <c r="H672" s="801" t="s">
        <v>973</v>
      </c>
      <c r="I672" s="801"/>
      <c r="J672" s="802">
        <v>1</v>
      </c>
      <c r="K672" s="803" t="s">
        <v>689</v>
      </c>
      <c r="L672" s="804">
        <v>350000</v>
      </c>
      <c r="M672" s="805">
        <f>SUM(L672)</f>
        <v>350000</v>
      </c>
    </row>
    <row r="673" spans="1:13" ht="9.75" customHeight="1" x14ac:dyDescent="0.35">
      <c r="A673" s="844"/>
      <c r="H673" s="816"/>
      <c r="I673" s="816"/>
      <c r="J673" s="802"/>
      <c r="K673" s="803"/>
      <c r="L673" s="804"/>
      <c r="M673" s="805"/>
    </row>
    <row r="674" spans="1:13" x14ac:dyDescent="0.35">
      <c r="A674" s="847">
        <v>5</v>
      </c>
      <c r="B674" s="848">
        <v>2</v>
      </c>
      <c r="C674" s="848">
        <v>1</v>
      </c>
      <c r="D674" s="849" t="s">
        <v>65</v>
      </c>
      <c r="E674" s="849"/>
      <c r="F674" s="849"/>
      <c r="G674" s="849"/>
      <c r="H674" s="809" t="s">
        <v>974</v>
      </c>
      <c r="I674" s="809"/>
      <c r="J674" s="810"/>
      <c r="K674" s="811"/>
      <c r="L674" s="812" t="s">
        <v>2</v>
      </c>
      <c r="M674" s="823">
        <f>SUM(M675:M682)</f>
        <v>9220000</v>
      </c>
    </row>
    <row r="675" spans="1:13" x14ac:dyDescent="0.35">
      <c r="A675" s="844"/>
      <c r="H675" s="801" t="s">
        <v>975</v>
      </c>
      <c r="I675" s="801"/>
      <c r="J675" s="853">
        <v>6</v>
      </c>
      <c r="K675" s="803" t="s">
        <v>976</v>
      </c>
      <c r="L675" s="853">
        <v>85000</v>
      </c>
      <c r="M675" s="805">
        <f t="shared" ref="M675:M682" si="0">+L675*J675</f>
        <v>510000</v>
      </c>
    </row>
    <row r="676" spans="1:13" x14ac:dyDescent="0.35">
      <c r="A676" s="844"/>
      <c r="H676" s="801" t="s">
        <v>977</v>
      </c>
      <c r="I676" s="801"/>
      <c r="J676" s="853">
        <v>3</v>
      </c>
      <c r="K676" s="803" t="s">
        <v>978</v>
      </c>
      <c r="L676" s="853">
        <v>150000</v>
      </c>
      <c r="M676" s="805">
        <f t="shared" si="0"/>
        <v>450000</v>
      </c>
    </row>
    <row r="677" spans="1:13" x14ac:dyDescent="0.35">
      <c r="A677" s="844"/>
      <c r="H677" s="801" t="s">
        <v>979</v>
      </c>
      <c r="I677" s="801"/>
      <c r="J677" s="853">
        <v>24</v>
      </c>
      <c r="K677" s="803" t="s">
        <v>976</v>
      </c>
      <c r="L677" s="853">
        <v>250000</v>
      </c>
      <c r="M677" s="805">
        <f t="shared" si="0"/>
        <v>6000000</v>
      </c>
    </row>
    <row r="678" spans="1:13" x14ac:dyDescent="0.35">
      <c r="A678" s="844"/>
      <c r="H678" s="801" t="s">
        <v>980</v>
      </c>
      <c r="I678" s="801"/>
      <c r="J678" s="853">
        <v>24</v>
      </c>
      <c r="K678" s="803" t="s">
        <v>981</v>
      </c>
      <c r="L678" s="853">
        <v>15000</v>
      </c>
      <c r="M678" s="805">
        <f t="shared" si="0"/>
        <v>360000</v>
      </c>
    </row>
    <row r="679" spans="1:13" x14ac:dyDescent="0.35">
      <c r="A679" s="844"/>
      <c r="H679" s="801" t="s">
        <v>982</v>
      </c>
      <c r="I679" s="801"/>
      <c r="J679" s="853">
        <v>4</v>
      </c>
      <c r="K679" s="803" t="s">
        <v>978</v>
      </c>
      <c r="L679" s="853">
        <v>225000</v>
      </c>
      <c r="M679" s="805">
        <f t="shared" si="0"/>
        <v>900000</v>
      </c>
    </row>
    <row r="680" spans="1:13" x14ac:dyDescent="0.35">
      <c r="A680" s="844"/>
      <c r="H680" s="801" t="s">
        <v>983</v>
      </c>
      <c r="I680" s="801"/>
      <c r="J680" s="853">
        <v>36</v>
      </c>
      <c r="K680" s="803" t="s">
        <v>596</v>
      </c>
      <c r="L680" s="853">
        <v>25000</v>
      </c>
      <c r="M680" s="805">
        <f t="shared" si="0"/>
        <v>900000</v>
      </c>
    </row>
    <row r="681" spans="1:13" x14ac:dyDescent="0.35">
      <c r="A681" s="844"/>
      <c r="H681" s="801" t="s">
        <v>984</v>
      </c>
      <c r="I681" s="801"/>
      <c r="J681" s="853">
        <v>1</v>
      </c>
      <c r="K681" s="803" t="s">
        <v>596</v>
      </c>
      <c r="L681" s="853">
        <v>50000</v>
      </c>
      <c r="M681" s="805">
        <f t="shared" si="0"/>
        <v>50000</v>
      </c>
    </row>
    <row r="682" spans="1:13" x14ac:dyDescent="0.35">
      <c r="A682" s="844"/>
      <c r="H682" s="801" t="s">
        <v>985</v>
      </c>
      <c r="I682" s="801"/>
      <c r="J682" s="853">
        <v>1</v>
      </c>
      <c r="K682" s="803" t="s">
        <v>596</v>
      </c>
      <c r="L682" s="853">
        <v>50000</v>
      </c>
      <c r="M682" s="805">
        <f t="shared" si="0"/>
        <v>50000</v>
      </c>
    </row>
    <row r="683" spans="1:13" x14ac:dyDescent="0.35">
      <c r="A683" s="844"/>
      <c r="H683" s="801"/>
      <c r="I683" s="801"/>
      <c r="J683" s="853"/>
      <c r="K683" s="803"/>
      <c r="L683" s="853"/>
      <c r="M683" s="805"/>
    </row>
    <row r="684" spans="1:13" x14ac:dyDescent="0.35">
      <c r="A684" s="844"/>
      <c r="H684" s="801"/>
      <c r="I684" s="801"/>
      <c r="J684" s="802"/>
      <c r="K684" s="803"/>
      <c r="L684" s="804"/>
      <c r="M684" s="805"/>
    </row>
    <row r="685" spans="1:13" x14ac:dyDescent="0.35">
      <c r="A685" s="847">
        <v>5</v>
      </c>
      <c r="B685" s="848">
        <v>2</v>
      </c>
      <c r="C685" s="848">
        <v>1</v>
      </c>
      <c r="D685" s="849" t="s">
        <v>65</v>
      </c>
      <c r="E685" s="849"/>
      <c r="F685" s="849"/>
      <c r="G685" s="849"/>
      <c r="H685" s="809" t="s">
        <v>986</v>
      </c>
      <c r="I685" s="809"/>
      <c r="J685" s="802"/>
      <c r="K685" s="803"/>
      <c r="L685" s="804"/>
      <c r="M685" s="823">
        <f>SUM(M686:M689)</f>
        <v>7780000</v>
      </c>
    </row>
    <row r="686" spans="1:13" x14ac:dyDescent="0.35">
      <c r="A686" s="844"/>
      <c r="H686" s="801" t="s">
        <v>987</v>
      </c>
      <c r="I686" s="801"/>
      <c r="J686" s="802">
        <v>4</v>
      </c>
      <c r="K686" s="803" t="s">
        <v>988</v>
      </c>
      <c r="L686" s="854">
        <v>1200000</v>
      </c>
      <c r="M686" s="805">
        <f>+L686*J686</f>
        <v>4800000</v>
      </c>
    </row>
    <row r="687" spans="1:13" x14ac:dyDescent="0.35">
      <c r="A687" s="844"/>
      <c r="H687" s="801" t="s">
        <v>989</v>
      </c>
      <c r="I687" s="801"/>
      <c r="J687" s="802">
        <v>3</v>
      </c>
      <c r="K687" s="803" t="s">
        <v>988</v>
      </c>
      <c r="L687" s="854">
        <v>30000</v>
      </c>
      <c r="M687" s="805">
        <f>+L687*J687</f>
        <v>90000</v>
      </c>
    </row>
    <row r="688" spans="1:13" x14ac:dyDescent="0.35">
      <c r="A688" s="844"/>
      <c r="H688" s="801" t="s">
        <v>990</v>
      </c>
      <c r="I688" s="801"/>
      <c r="J688" s="853">
        <v>6</v>
      </c>
      <c r="K688" s="803" t="s">
        <v>988</v>
      </c>
      <c r="L688" s="853">
        <v>15000</v>
      </c>
      <c r="M688" s="805">
        <f>+L688*J688</f>
        <v>90000</v>
      </c>
    </row>
    <row r="689" spans="1:13" x14ac:dyDescent="0.35">
      <c r="A689" s="844"/>
      <c r="H689" s="801" t="s">
        <v>991</v>
      </c>
      <c r="I689" s="801"/>
      <c r="J689" s="853">
        <v>8</v>
      </c>
      <c r="K689" s="803" t="s">
        <v>988</v>
      </c>
      <c r="L689" s="853">
        <v>350000</v>
      </c>
      <c r="M689" s="805">
        <f>+L689*J689</f>
        <v>2800000</v>
      </c>
    </row>
    <row r="690" spans="1:13" x14ac:dyDescent="0.35">
      <c r="A690" s="844"/>
      <c r="H690" s="801"/>
      <c r="I690" s="801"/>
      <c r="J690" s="853"/>
      <c r="K690" s="803"/>
      <c r="L690" s="853"/>
      <c r="M690" s="805"/>
    </row>
    <row r="691" spans="1:13" x14ac:dyDescent="0.35">
      <c r="A691" s="845">
        <v>5</v>
      </c>
      <c r="B691" s="826">
        <v>2</v>
      </c>
      <c r="C691" s="826">
        <v>2</v>
      </c>
      <c r="D691" s="826"/>
      <c r="E691" s="826"/>
      <c r="F691" s="826"/>
      <c r="G691" s="826"/>
      <c r="H691" s="817" t="s">
        <v>939</v>
      </c>
      <c r="I691" s="817"/>
      <c r="J691" s="818"/>
      <c r="K691" s="819"/>
      <c r="L691" s="820"/>
      <c r="M691" s="800">
        <f>M692+M708+M718</f>
        <v>5711550</v>
      </c>
    </row>
    <row r="692" spans="1:13" x14ac:dyDescent="0.35">
      <c r="A692" s="855">
        <v>5</v>
      </c>
      <c r="B692" s="856">
        <v>2</v>
      </c>
      <c r="C692" s="856">
        <v>2</v>
      </c>
      <c r="D692" s="857" t="s">
        <v>65</v>
      </c>
      <c r="E692" s="857"/>
      <c r="F692" s="857"/>
      <c r="G692" s="857"/>
      <c r="H692" s="858" t="s">
        <v>758</v>
      </c>
      <c r="I692" s="858"/>
      <c r="J692" s="859"/>
      <c r="K692" s="860"/>
      <c r="L692" s="861"/>
      <c r="M692" s="823">
        <f>+M693+M702+M705</f>
        <v>654800</v>
      </c>
    </row>
    <row r="693" spans="1:13" x14ac:dyDescent="0.35">
      <c r="A693" s="847">
        <v>5</v>
      </c>
      <c r="B693" s="848">
        <v>2</v>
      </c>
      <c r="C693" s="848">
        <v>2</v>
      </c>
      <c r="D693" s="849" t="s">
        <v>65</v>
      </c>
      <c r="E693" s="849"/>
      <c r="F693" s="849"/>
      <c r="G693" s="849"/>
      <c r="H693" s="809" t="s">
        <v>683</v>
      </c>
      <c r="I693" s="809"/>
      <c r="J693" s="810"/>
      <c r="K693" s="811"/>
      <c r="L693" s="815"/>
      <c r="M693" s="823">
        <f>SUM(M694:M700)</f>
        <v>304800</v>
      </c>
    </row>
    <row r="694" spans="1:13" x14ac:dyDescent="0.35">
      <c r="A694" s="844"/>
      <c r="H694" s="801" t="s">
        <v>992</v>
      </c>
      <c r="I694" s="801"/>
      <c r="J694" s="802">
        <v>2</v>
      </c>
      <c r="K694" s="803" t="s">
        <v>480</v>
      </c>
      <c r="L694" s="804">
        <v>38000</v>
      </c>
      <c r="M694" s="805">
        <f t="shared" ref="M694:M700" si="1">J694*L694</f>
        <v>76000</v>
      </c>
    </row>
    <row r="695" spans="1:13" x14ac:dyDescent="0.35">
      <c r="A695" s="844"/>
      <c r="H695" s="801" t="s">
        <v>993</v>
      </c>
      <c r="I695" s="801"/>
      <c r="J695" s="802">
        <v>2</v>
      </c>
      <c r="K695" s="803" t="s">
        <v>994</v>
      </c>
      <c r="L695" s="804">
        <v>40000</v>
      </c>
      <c r="M695" s="805">
        <f t="shared" si="1"/>
        <v>80000</v>
      </c>
    </row>
    <row r="696" spans="1:13" x14ac:dyDescent="0.35">
      <c r="A696" s="844"/>
      <c r="H696" s="801" t="s">
        <v>995</v>
      </c>
      <c r="I696" s="801"/>
      <c r="J696" s="802">
        <v>2</v>
      </c>
      <c r="K696" s="803" t="s">
        <v>689</v>
      </c>
      <c r="L696" s="804">
        <v>6500</v>
      </c>
      <c r="M696" s="805">
        <f t="shared" si="1"/>
        <v>13000</v>
      </c>
    </row>
    <row r="697" spans="1:13" x14ac:dyDescent="0.35">
      <c r="A697" s="844"/>
      <c r="H697" s="801" t="s">
        <v>996</v>
      </c>
      <c r="I697" s="801"/>
      <c r="J697" s="802">
        <v>12</v>
      </c>
      <c r="K697" s="803" t="s">
        <v>689</v>
      </c>
      <c r="L697" s="804">
        <v>2500</v>
      </c>
      <c r="M697" s="805">
        <f t="shared" si="1"/>
        <v>30000</v>
      </c>
    </row>
    <row r="698" spans="1:13" x14ac:dyDescent="0.35">
      <c r="A698" s="844"/>
      <c r="H698" s="801" t="s">
        <v>997</v>
      </c>
      <c r="I698" s="801"/>
      <c r="J698" s="802">
        <v>12</v>
      </c>
      <c r="K698" s="803" t="s">
        <v>689</v>
      </c>
      <c r="L698" s="804">
        <v>1900</v>
      </c>
      <c r="M698" s="805">
        <f t="shared" si="1"/>
        <v>22800</v>
      </c>
    </row>
    <row r="699" spans="1:13" x14ac:dyDescent="0.35">
      <c r="A699" s="844"/>
      <c r="H699" s="801" t="s">
        <v>998</v>
      </c>
      <c r="I699" s="801"/>
      <c r="J699" s="802">
        <v>1</v>
      </c>
      <c r="K699" s="803" t="s">
        <v>999</v>
      </c>
      <c r="L699" s="804">
        <v>11000</v>
      </c>
      <c r="M699" s="805">
        <f t="shared" si="1"/>
        <v>11000</v>
      </c>
    </row>
    <row r="700" spans="1:13" x14ac:dyDescent="0.35">
      <c r="A700" s="844"/>
      <c r="H700" s="801" t="s">
        <v>1000</v>
      </c>
      <c r="I700" s="801"/>
      <c r="J700" s="802">
        <v>12</v>
      </c>
      <c r="K700" s="803" t="s">
        <v>689</v>
      </c>
      <c r="L700" s="804">
        <v>6000</v>
      </c>
      <c r="M700" s="805">
        <f t="shared" si="1"/>
        <v>72000</v>
      </c>
    </row>
    <row r="701" spans="1:13" x14ac:dyDescent="0.35">
      <c r="A701" s="844"/>
      <c r="H701" s="801"/>
      <c r="I701" s="801"/>
      <c r="J701" s="802"/>
      <c r="K701" s="803"/>
      <c r="L701" s="804"/>
      <c r="M701" s="805"/>
    </row>
    <row r="702" spans="1:13" x14ac:dyDescent="0.35">
      <c r="A702" s="847">
        <v>5</v>
      </c>
      <c r="B702" s="848">
        <v>2</v>
      </c>
      <c r="C702" s="848">
        <v>2</v>
      </c>
      <c r="D702" s="849" t="s">
        <v>65</v>
      </c>
      <c r="E702" s="849"/>
      <c r="F702" s="849"/>
      <c r="G702" s="849"/>
      <c r="H702" s="809" t="s">
        <v>1001</v>
      </c>
      <c r="I702" s="809"/>
      <c r="J702" s="810"/>
      <c r="K702" s="811"/>
      <c r="L702" s="815"/>
      <c r="M702" s="823">
        <f>SUM(M703:M703)</f>
        <v>150000</v>
      </c>
    </row>
    <row r="703" spans="1:13" x14ac:dyDescent="0.35">
      <c r="A703" s="844"/>
      <c r="H703" s="801" t="s">
        <v>1002</v>
      </c>
      <c r="I703" s="801"/>
      <c r="J703" s="802">
        <v>100</v>
      </c>
      <c r="K703" s="803" t="s">
        <v>942</v>
      </c>
      <c r="L703" s="804">
        <v>1500</v>
      </c>
      <c r="M703" s="805">
        <f>J703*L703</f>
        <v>150000</v>
      </c>
    </row>
    <row r="704" spans="1:13" x14ac:dyDescent="0.35">
      <c r="A704" s="862"/>
      <c r="B704" s="829"/>
      <c r="C704" s="829"/>
      <c r="D704" s="829"/>
      <c r="E704" s="829"/>
      <c r="F704" s="829"/>
      <c r="G704" s="829"/>
      <c r="H704" s="863"/>
      <c r="I704" s="863"/>
      <c r="J704" s="864"/>
      <c r="K704" s="865"/>
      <c r="L704" s="866"/>
      <c r="M704" s="867"/>
    </row>
    <row r="705" spans="1:13" x14ac:dyDescent="0.35">
      <c r="A705" s="847">
        <v>5</v>
      </c>
      <c r="B705" s="848">
        <v>2</v>
      </c>
      <c r="C705" s="848">
        <v>2</v>
      </c>
      <c r="D705" s="849" t="s">
        <v>65</v>
      </c>
      <c r="E705" s="849"/>
      <c r="F705" s="849"/>
      <c r="G705" s="849"/>
      <c r="H705" s="809" t="s">
        <v>1003</v>
      </c>
      <c r="I705" s="809"/>
      <c r="J705" s="810"/>
      <c r="K705" s="811"/>
      <c r="L705" s="815"/>
      <c r="M705" s="823">
        <f>SUM(M706)</f>
        <v>200000</v>
      </c>
    </row>
    <row r="706" spans="1:13" x14ac:dyDescent="0.35">
      <c r="A706" s="844"/>
      <c r="H706" s="801" t="s">
        <v>1004</v>
      </c>
      <c r="I706" s="801"/>
      <c r="J706" s="802">
        <v>1</v>
      </c>
      <c r="K706" s="803" t="s">
        <v>475</v>
      </c>
      <c r="L706" s="804">
        <v>200000</v>
      </c>
      <c r="M706" s="805">
        <f>J706*L706</f>
        <v>200000</v>
      </c>
    </row>
    <row r="707" spans="1:13" x14ac:dyDescent="0.35">
      <c r="A707" s="844"/>
      <c r="H707" s="801"/>
      <c r="I707" s="801"/>
      <c r="J707" s="802"/>
      <c r="K707" s="803"/>
      <c r="L707" s="804"/>
      <c r="M707" s="805"/>
    </row>
    <row r="708" spans="1:13" x14ac:dyDescent="0.35">
      <c r="A708" s="855">
        <v>5</v>
      </c>
      <c r="B708" s="856">
        <v>2</v>
      </c>
      <c r="C708" s="856">
        <v>2</v>
      </c>
      <c r="D708" s="857" t="s">
        <v>86</v>
      </c>
      <c r="E708" s="857"/>
      <c r="F708" s="857"/>
      <c r="G708" s="857"/>
      <c r="H708" s="858" t="s">
        <v>940</v>
      </c>
      <c r="I708" s="858"/>
      <c r="J708" s="859"/>
      <c r="K708" s="860"/>
      <c r="L708" s="861"/>
      <c r="M708" s="823">
        <f>M709+M714</f>
        <v>2275250</v>
      </c>
    </row>
    <row r="709" spans="1:13" x14ac:dyDescent="0.35">
      <c r="A709" s="847">
        <v>5</v>
      </c>
      <c r="B709" s="848">
        <v>2</v>
      </c>
      <c r="C709" s="848">
        <v>2</v>
      </c>
      <c r="D709" s="849" t="s">
        <v>86</v>
      </c>
      <c r="E709" s="849"/>
      <c r="F709" s="849"/>
      <c r="G709" s="849"/>
      <c r="H709" s="809" t="s">
        <v>1005</v>
      </c>
      <c r="I709" s="809"/>
      <c r="J709" s="859"/>
      <c r="K709" s="860"/>
      <c r="L709" s="861"/>
      <c r="M709" s="823">
        <f>SUM(M710:M712)</f>
        <v>397500</v>
      </c>
    </row>
    <row r="710" spans="1:13" x14ac:dyDescent="0.35">
      <c r="A710" s="855"/>
      <c r="B710" s="856"/>
      <c r="C710" s="856"/>
      <c r="D710" s="857"/>
      <c r="E710" s="857"/>
      <c r="F710" s="857"/>
      <c r="G710" s="857"/>
      <c r="H710" s="801" t="s">
        <v>1006</v>
      </c>
      <c r="I710" s="801"/>
      <c r="J710" s="802">
        <v>5</v>
      </c>
      <c r="K710" s="803" t="s">
        <v>1007</v>
      </c>
      <c r="L710" s="804">
        <v>7500</v>
      </c>
      <c r="M710" s="805">
        <f>J710*L710</f>
        <v>37500</v>
      </c>
    </row>
    <row r="711" spans="1:13" x14ac:dyDescent="0.35">
      <c r="A711" s="855"/>
      <c r="B711" s="856"/>
      <c r="C711" s="856"/>
      <c r="D711" s="857"/>
      <c r="E711" s="857"/>
      <c r="F711" s="857"/>
      <c r="G711" s="857"/>
      <c r="H711" s="801" t="s">
        <v>1008</v>
      </c>
      <c r="I711" s="801"/>
      <c r="J711" s="802">
        <v>12</v>
      </c>
      <c r="K711" s="803" t="s">
        <v>942</v>
      </c>
      <c r="L711" s="804">
        <v>25000</v>
      </c>
      <c r="M711" s="805">
        <f>J711*L711</f>
        <v>300000</v>
      </c>
    </row>
    <row r="712" spans="1:13" x14ac:dyDescent="0.35">
      <c r="A712" s="855"/>
      <c r="B712" s="856"/>
      <c r="C712" s="856"/>
      <c r="D712" s="857"/>
      <c r="E712" s="857"/>
      <c r="F712" s="857"/>
      <c r="G712" s="857"/>
      <c r="H712" s="801" t="s">
        <v>1009</v>
      </c>
      <c r="I712" s="801"/>
      <c r="J712" s="802">
        <v>12</v>
      </c>
      <c r="K712" s="803" t="s">
        <v>942</v>
      </c>
      <c r="L712" s="804">
        <v>5000</v>
      </c>
      <c r="M712" s="805">
        <f>J712*L712</f>
        <v>60000</v>
      </c>
    </row>
    <row r="713" spans="1:13" x14ac:dyDescent="0.35">
      <c r="A713" s="855"/>
      <c r="B713" s="856"/>
      <c r="C713" s="856"/>
      <c r="D713" s="857"/>
      <c r="E713" s="857"/>
      <c r="F713" s="857"/>
      <c r="G713" s="857"/>
      <c r="H713" s="858"/>
      <c r="I713" s="858"/>
      <c r="J713" s="859"/>
      <c r="K713" s="860"/>
      <c r="L713" s="861"/>
      <c r="M713" s="823"/>
    </row>
    <row r="714" spans="1:13" x14ac:dyDescent="0.35">
      <c r="A714" s="847">
        <v>5</v>
      </c>
      <c r="B714" s="848">
        <v>2</v>
      </c>
      <c r="C714" s="848">
        <v>2</v>
      </c>
      <c r="D714" s="849" t="s">
        <v>86</v>
      </c>
      <c r="E714" s="849"/>
      <c r="F714" s="849"/>
      <c r="G714" s="849"/>
      <c r="H714" s="809" t="s">
        <v>1010</v>
      </c>
      <c r="I714" s="809"/>
      <c r="J714" s="810"/>
      <c r="K714" s="811"/>
      <c r="L714" s="815"/>
      <c r="M714" s="823">
        <f>SUM(M715:M716)</f>
        <v>1877750</v>
      </c>
    </row>
    <row r="715" spans="1:13" x14ac:dyDescent="0.35">
      <c r="A715" s="844"/>
      <c r="H715" s="801" t="s">
        <v>1011</v>
      </c>
      <c r="I715" s="801"/>
      <c r="J715" s="802">
        <v>730</v>
      </c>
      <c r="K715" s="803" t="s">
        <v>942</v>
      </c>
      <c r="L715" s="804">
        <v>175</v>
      </c>
      <c r="M715" s="805">
        <f>J715*L715</f>
        <v>127750</v>
      </c>
    </row>
    <row r="716" spans="1:13" x14ac:dyDescent="0.35">
      <c r="A716" s="844"/>
      <c r="H716" s="801" t="s">
        <v>1012</v>
      </c>
      <c r="I716" s="801"/>
      <c r="J716" s="853">
        <v>10000</v>
      </c>
      <c r="K716" s="803" t="s">
        <v>474</v>
      </c>
      <c r="L716" s="854">
        <v>175</v>
      </c>
      <c r="M716" s="805">
        <f>+L716*J716</f>
        <v>1750000</v>
      </c>
    </row>
    <row r="717" spans="1:13" x14ac:dyDescent="0.35">
      <c r="A717" s="844"/>
      <c r="H717" s="801"/>
      <c r="I717" s="801"/>
      <c r="J717" s="853"/>
      <c r="K717" s="803"/>
      <c r="L717" s="854"/>
      <c r="M717" s="805"/>
    </row>
    <row r="718" spans="1:13" x14ac:dyDescent="0.35">
      <c r="A718" s="855">
        <v>5</v>
      </c>
      <c r="B718" s="856">
        <v>2</v>
      </c>
      <c r="C718" s="856">
        <v>2</v>
      </c>
      <c r="D718" s="856">
        <v>11</v>
      </c>
      <c r="E718" s="856"/>
      <c r="F718" s="856"/>
      <c r="G718" s="856"/>
      <c r="H718" s="858" t="s">
        <v>897</v>
      </c>
      <c r="I718" s="858"/>
      <c r="J718" s="859"/>
      <c r="K718" s="860"/>
      <c r="L718" s="861"/>
      <c r="M718" s="823">
        <f>M719</f>
        <v>2781500</v>
      </c>
    </row>
    <row r="719" spans="1:13" x14ac:dyDescent="0.35">
      <c r="A719" s="847">
        <v>5</v>
      </c>
      <c r="B719" s="848">
        <v>2</v>
      </c>
      <c r="C719" s="848">
        <v>2</v>
      </c>
      <c r="D719" s="848">
        <v>11</v>
      </c>
      <c r="E719" s="848"/>
      <c r="F719" s="848"/>
      <c r="G719" s="848"/>
      <c r="H719" s="809" t="s">
        <v>1013</v>
      </c>
      <c r="I719" s="809"/>
      <c r="J719" s="810"/>
      <c r="K719" s="811"/>
      <c r="L719" s="815"/>
      <c r="M719" s="813">
        <f>M720+M721+M722</f>
        <v>2781500</v>
      </c>
    </row>
    <row r="720" spans="1:13" x14ac:dyDescent="0.35">
      <c r="A720" s="844"/>
      <c r="H720" s="801" t="s">
        <v>1014</v>
      </c>
      <c r="I720" s="801"/>
      <c r="J720" s="802">
        <v>69</v>
      </c>
      <c r="K720" s="803" t="s">
        <v>988</v>
      </c>
      <c r="L720" s="804">
        <v>17500</v>
      </c>
      <c r="M720" s="805">
        <f>+L720*J720</f>
        <v>1207500</v>
      </c>
    </row>
    <row r="721" spans="1:13" x14ac:dyDescent="0.35">
      <c r="A721" s="844"/>
      <c r="H721" s="801" t="s">
        <v>1015</v>
      </c>
      <c r="I721" s="801"/>
      <c r="J721" s="802">
        <f>23*3*2</f>
        <v>138</v>
      </c>
      <c r="K721" s="803" t="s">
        <v>988</v>
      </c>
      <c r="L721" s="804">
        <v>7500</v>
      </c>
      <c r="M721" s="805">
        <f>+L721*J721</f>
        <v>1035000</v>
      </c>
    </row>
    <row r="722" spans="1:13" x14ac:dyDescent="0.35">
      <c r="A722" s="844"/>
      <c r="H722" s="801" t="s">
        <v>1016</v>
      </c>
      <c r="I722" s="801"/>
      <c r="J722" s="802">
        <v>22</v>
      </c>
      <c r="K722" s="803" t="s">
        <v>988</v>
      </c>
      <c r="L722" s="804">
        <v>24500</v>
      </c>
      <c r="M722" s="805">
        <f>+L722*J722</f>
        <v>539000</v>
      </c>
    </row>
    <row r="723" spans="1:13" x14ac:dyDescent="0.35">
      <c r="A723" s="844"/>
      <c r="H723" s="801"/>
      <c r="I723" s="801"/>
      <c r="J723" s="802"/>
      <c r="K723" s="803"/>
      <c r="L723" s="804"/>
      <c r="M723" s="868"/>
    </row>
    <row r="724" spans="1:13" x14ac:dyDescent="0.35">
      <c r="A724" s="844"/>
      <c r="H724" s="863"/>
      <c r="I724" s="863"/>
      <c r="J724" s="864"/>
      <c r="K724" s="865"/>
      <c r="L724" s="866"/>
      <c r="M724" s="869"/>
    </row>
    <row r="725" spans="1:13" x14ac:dyDescent="0.35">
      <c r="A725" s="1977" t="s">
        <v>947</v>
      </c>
      <c r="B725" s="1978"/>
      <c r="C725" s="1978"/>
      <c r="D725" s="1978"/>
      <c r="E725" s="1978"/>
      <c r="F725" s="1978"/>
      <c r="G725" s="1978"/>
      <c r="H725" s="1978"/>
      <c r="I725" s="1978"/>
      <c r="J725" s="1978"/>
      <c r="K725" s="1978"/>
      <c r="L725" s="1979"/>
      <c r="M725" s="824">
        <f>+M659+M691</f>
        <v>28961550</v>
      </c>
    </row>
    <row r="726" spans="1:13" x14ac:dyDescent="0.35">
      <c r="A726" s="844"/>
      <c r="J726" s="1946" t="s">
        <v>948</v>
      </c>
      <c r="K726" s="1946"/>
      <c r="L726" s="1946"/>
      <c r="M726" s="1947"/>
    </row>
    <row r="727" spans="1:13" x14ac:dyDescent="0.35">
      <c r="A727" s="844"/>
      <c r="B727" s="738" t="s">
        <v>949</v>
      </c>
      <c r="D727" s="771" t="s">
        <v>461</v>
      </c>
      <c r="H727" s="825">
        <v>0</v>
      </c>
      <c r="I727" s="825"/>
      <c r="J727" s="1964" t="s">
        <v>950</v>
      </c>
      <c r="K727" s="1964"/>
      <c r="L727" s="1964"/>
      <c r="M727" s="1965"/>
    </row>
    <row r="728" spans="1:13" x14ac:dyDescent="0.35">
      <c r="A728" s="844"/>
      <c r="B728" s="738" t="s">
        <v>951</v>
      </c>
      <c r="D728" s="771" t="s">
        <v>461</v>
      </c>
      <c r="H728" s="825">
        <v>0</v>
      </c>
      <c r="I728" s="825"/>
      <c r="J728" s="1964" t="s">
        <v>952</v>
      </c>
      <c r="K728" s="1964"/>
      <c r="L728" s="1964"/>
      <c r="M728" s="1965"/>
    </row>
    <row r="729" spans="1:13" x14ac:dyDescent="0.35">
      <c r="A729" s="844"/>
      <c r="B729" s="738" t="s">
        <v>953</v>
      </c>
      <c r="D729" s="771" t="s">
        <v>461</v>
      </c>
      <c r="H729" s="825">
        <f>M725</f>
        <v>28961550</v>
      </c>
      <c r="I729" s="825"/>
      <c r="J729" s="797"/>
      <c r="K729" s="826"/>
      <c r="L729" s="797"/>
      <c r="M729" s="827"/>
    </row>
    <row r="730" spans="1:13" x14ac:dyDescent="0.35">
      <c r="A730" s="844"/>
      <c r="B730" s="828" t="s">
        <v>954</v>
      </c>
      <c r="C730" s="829"/>
      <c r="D730" s="829" t="s">
        <v>461</v>
      </c>
      <c r="E730" s="829"/>
      <c r="F730" s="829"/>
      <c r="G730" s="829"/>
      <c r="H730" s="830">
        <v>0</v>
      </c>
      <c r="I730" s="825"/>
      <c r="J730" s="797"/>
      <c r="K730" s="826"/>
      <c r="L730" s="797"/>
      <c r="M730" s="827"/>
    </row>
    <row r="731" spans="1:13" x14ac:dyDescent="0.35">
      <c r="A731" s="844"/>
      <c r="B731" s="738" t="s">
        <v>749</v>
      </c>
      <c r="H731" s="825">
        <f>SUM(H727:H730)</f>
        <v>28961550</v>
      </c>
      <c r="I731" s="825"/>
      <c r="J731" s="1964" t="s">
        <v>955</v>
      </c>
      <c r="K731" s="1964"/>
      <c r="L731" s="1964"/>
      <c r="M731" s="1965"/>
    </row>
    <row r="732" spans="1:13" x14ac:dyDescent="0.35">
      <c r="A732" s="862"/>
      <c r="B732" s="829"/>
      <c r="C732" s="829"/>
      <c r="D732" s="829"/>
      <c r="E732" s="829"/>
      <c r="F732" s="829"/>
      <c r="G732" s="829"/>
      <c r="H732" s="832"/>
      <c r="I732" s="832"/>
      <c r="J732" s="1912" t="s">
        <v>956</v>
      </c>
      <c r="K732" s="1912"/>
      <c r="L732" s="1912"/>
      <c r="M732" s="1966"/>
    </row>
    <row r="733" spans="1:13" x14ac:dyDescent="0.35">
      <c r="A733" s="844" t="s">
        <v>776</v>
      </c>
      <c r="H733" s="657" t="s">
        <v>957</v>
      </c>
      <c r="M733" s="795"/>
    </row>
    <row r="734" spans="1:13" x14ac:dyDescent="0.35">
      <c r="A734" s="844" t="s">
        <v>777</v>
      </c>
      <c r="H734" s="657" t="s">
        <v>957</v>
      </c>
      <c r="M734" s="795"/>
    </row>
    <row r="735" spans="1:13" x14ac:dyDescent="0.35">
      <c r="A735" s="844" t="s">
        <v>958</v>
      </c>
      <c r="M735" s="795"/>
    </row>
    <row r="736" spans="1:13" x14ac:dyDescent="0.35">
      <c r="A736" s="844" t="s">
        <v>779</v>
      </c>
      <c r="M736" s="795"/>
    </row>
    <row r="737" spans="1:13" x14ac:dyDescent="0.35">
      <c r="A737" s="844" t="s">
        <v>780</v>
      </c>
      <c r="M737" s="795"/>
    </row>
    <row r="738" spans="1:13" x14ac:dyDescent="0.35">
      <c r="A738" s="862" t="s">
        <v>904</v>
      </c>
      <c r="B738" s="829"/>
      <c r="C738" s="829"/>
      <c r="D738" s="829"/>
      <c r="E738" s="829"/>
      <c r="F738" s="829"/>
      <c r="G738" s="829"/>
      <c r="H738" s="832"/>
      <c r="I738" s="832"/>
      <c r="J738" s="832"/>
      <c r="K738" s="829"/>
      <c r="L738" s="832"/>
      <c r="M738" s="833"/>
    </row>
    <row r="739" spans="1:13" x14ac:dyDescent="0.35">
      <c r="A739" s="1924" t="s">
        <v>905</v>
      </c>
      <c r="B739" s="1925"/>
      <c r="C739" s="1925"/>
      <c r="D739" s="1925"/>
      <c r="E739" s="1925"/>
      <c r="F739" s="1925"/>
      <c r="G739" s="1925"/>
      <c r="H739" s="1925"/>
      <c r="I739" s="1925"/>
      <c r="J739" s="1925"/>
      <c r="K739" s="1925"/>
      <c r="L739" s="1925"/>
      <c r="M739" s="1926"/>
    </row>
    <row r="740" spans="1:13" x14ac:dyDescent="0.35">
      <c r="A740" s="834" t="s">
        <v>455</v>
      </c>
      <c r="B740" s="1927" t="s">
        <v>456</v>
      </c>
      <c r="C740" s="1925"/>
      <c r="D740" s="1925"/>
      <c r="E740" s="1925"/>
      <c r="F740" s="1925"/>
      <c r="G740" s="1925"/>
      <c r="H740" s="1928"/>
      <c r="I740" s="786"/>
      <c r="J740" s="1927" t="s">
        <v>457</v>
      </c>
      <c r="K740" s="1928"/>
      <c r="L740" s="1927" t="s">
        <v>782</v>
      </c>
      <c r="M740" s="1926"/>
    </row>
    <row r="741" spans="1:13" x14ac:dyDescent="0.35">
      <c r="A741" s="835">
        <v>1</v>
      </c>
      <c r="B741" s="1960"/>
      <c r="C741" s="1946"/>
      <c r="D741" s="1946"/>
      <c r="E741" s="1946"/>
      <c r="F741" s="1946"/>
      <c r="G741" s="1946"/>
      <c r="H741" s="1961"/>
      <c r="I741" s="794"/>
      <c r="J741" s="1960"/>
      <c r="K741" s="1961"/>
      <c r="L741" s="1960"/>
      <c r="M741" s="1947"/>
    </row>
    <row r="742" spans="1:13" x14ac:dyDescent="0.35">
      <c r="A742" s="835">
        <v>2</v>
      </c>
      <c r="B742" s="1814"/>
      <c r="C742" s="1962"/>
      <c r="D742" s="1962"/>
      <c r="E742" s="1962"/>
      <c r="F742" s="1962"/>
      <c r="G742" s="1962"/>
      <c r="H742" s="1963"/>
      <c r="I742" s="794"/>
      <c r="J742" s="1814"/>
      <c r="K742" s="1963"/>
      <c r="L742" s="1814"/>
      <c r="M742" s="1815"/>
    </row>
    <row r="743" spans="1:13" ht="15" thickBot="1" x14ac:dyDescent="0.4">
      <c r="A743" s="870" t="s">
        <v>904</v>
      </c>
      <c r="B743" s="1967"/>
      <c r="C743" s="1968"/>
      <c r="D743" s="1968"/>
      <c r="E743" s="1968"/>
      <c r="F743" s="1968"/>
      <c r="G743" s="1968"/>
      <c r="H743" s="1969"/>
      <c r="I743" s="837"/>
      <c r="J743" s="1967"/>
      <c r="K743" s="1969"/>
      <c r="L743" s="1967"/>
      <c r="M743" s="1970"/>
    </row>
    <row r="810" spans="1:17" s="771" customFormat="1" ht="15" thickBot="1" x14ac:dyDescent="0.4">
      <c r="H810" s="657"/>
      <c r="I810" s="657"/>
      <c r="J810" s="657"/>
      <c r="L810" s="657"/>
      <c r="M810" s="657"/>
      <c r="N810" s="657"/>
      <c r="O810" s="657"/>
      <c r="P810" s="657"/>
      <c r="Q810" s="657"/>
    </row>
    <row r="811" spans="1:17" ht="14.25" customHeight="1" x14ac:dyDescent="0.35">
      <c r="A811" s="1899" t="s">
        <v>907</v>
      </c>
      <c r="B811" s="1900"/>
      <c r="C811" s="1900"/>
      <c r="D811" s="1900"/>
      <c r="E811" s="1900"/>
      <c r="F811" s="1900"/>
      <c r="G811" s="1900"/>
      <c r="H811" s="1900"/>
      <c r="I811" s="1900"/>
      <c r="J811" s="1900"/>
      <c r="K811" s="1901"/>
      <c r="L811" s="1812"/>
      <c r="M811" s="1813"/>
    </row>
    <row r="812" spans="1:17" ht="14.25" customHeight="1" x14ac:dyDescent="0.35">
      <c r="A812" s="1902"/>
      <c r="B812" s="1903"/>
      <c r="C812" s="1903"/>
      <c r="D812" s="1903"/>
      <c r="E812" s="1903"/>
      <c r="F812" s="1903"/>
      <c r="G812" s="1903"/>
      <c r="H812" s="1903"/>
      <c r="I812" s="1903"/>
      <c r="J812" s="1903"/>
      <c r="K812" s="1904"/>
      <c r="L812" s="1814"/>
      <c r="M812" s="1815"/>
    </row>
    <row r="813" spans="1:17" ht="14.25" customHeight="1" x14ac:dyDescent="0.35">
      <c r="A813" s="1902" t="s">
        <v>712</v>
      </c>
      <c r="B813" s="1903"/>
      <c r="C813" s="1903"/>
      <c r="D813" s="1903"/>
      <c r="E813" s="1903"/>
      <c r="F813" s="1903"/>
      <c r="G813" s="1903"/>
      <c r="H813" s="1903"/>
      <c r="I813" s="1903"/>
      <c r="J813" s="1903"/>
      <c r="K813" s="1904"/>
      <c r="L813" s="1814"/>
      <c r="M813" s="1815"/>
    </row>
    <row r="814" spans="1:17" ht="14.25" customHeight="1" x14ac:dyDescent="0.35">
      <c r="A814" s="1905"/>
      <c r="B814" s="1906"/>
      <c r="C814" s="1906"/>
      <c r="D814" s="1906"/>
      <c r="E814" s="1906"/>
      <c r="F814" s="1906"/>
      <c r="G814" s="1906"/>
      <c r="H814" s="1906"/>
      <c r="I814" s="1906"/>
      <c r="J814" s="1906"/>
      <c r="K814" s="1907"/>
      <c r="L814" s="1814"/>
      <c r="M814" s="1815"/>
    </row>
    <row r="815" spans="1:17" x14ac:dyDescent="0.35">
      <c r="A815" s="1908" t="s">
        <v>5</v>
      </c>
      <c r="B815" s="1909"/>
      <c r="C815" s="1909"/>
      <c r="D815" s="1909"/>
      <c r="E815" s="1909"/>
      <c r="F815" s="1909"/>
      <c r="G815" s="1909"/>
      <c r="H815" s="1909"/>
      <c r="I815" s="1909"/>
      <c r="J815" s="1909"/>
      <c r="K815" s="1910"/>
      <c r="L815" s="1814"/>
      <c r="M815" s="1815"/>
    </row>
    <row r="816" spans="1:17" x14ac:dyDescent="0.35">
      <c r="A816" s="1911" t="s">
        <v>908</v>
      </c>
      <c r="B816" s="1912"/>
      <c r="C816" s="1912"/>
      <c r="D816" s="1912"/>
      <c r="E816" s="1912"/>
      <c r="F816" s="1912"/>
      <c r="G816" s="1912"/>
      <c r="H816" s="1912"/>
      <c r="I816" s="1912"/>
      <c r="J816" s="1912"/>
      <c r="K816" s="1913"/>
      <c r="L816" s="1816"/>
      <c r="M816" s="1817"/>
    </row>
    <row r="817" spans="1:13" x14ac:dyDescent="0.35">
      <c r="A817" s="1980" t="s">
        <v>714</v>
      </c>
      <c r="B817" s="1981"/>
      <c r="C817" s="1981"/>
      <c r="D817" s="1981"/>
      <c r="E817" s="1981"/>
      <c r="F817" s="1981"/>
      <c r="G817" s="1981"/>
      <c r="H817" s="772" t="s">
        <v>909</v>
      </c>
      <c r="I817" s="772"/>
      <c r="J817" s="772"/>
      <c r="K817" s="773"/>
      <c r="L817" s="772"/>
      <c r="M817" s="774"/>
    </row>
    <row r="818" spans="1:13" x14ac:dyDescent="0.35">
      <c r="A818" s="1980" t="s">
        <v>460</v>
      </c>
      <c r="B818" s="1981"/>
      <c r="C818" s="1981"/>
      <c r="D818" s="1981"/>
      <c r="E818" s="1981"/>
      <c r="F818" s="1981"/>
      <c r="G818" s="1981"/>
      <c r="H818" s="772" t="s">
        <v>910</v>
      </c>
      <c r="I818" s="772"/>
      <c r="J818" s="772"/>
      <c r="K818" s="773"/>
      <c r="L818" s="772"/>
      <c r="M818" s="774"/>
    </row>
    <row r="819" spans="1:13" x14ac:dyDescent="0.35">
      <c r="A819" s="1980" t="s">
        <v>717</v>
      </c>
      <c r="B819" s="1981"/>
      <c r="C819" s="1981"/>
      <c r="D819" s="1981"/>
      <c r="E819" s="1981"/>
      <c r="F819" s="1981"/>
      <c r="G819" s="1981"/>
      <c r="H819" s="772" t="s">
        <v>959</v>
      </c>
      <c r="I819" s="772"/>
      <c r="J819" s="772"/>
      <c r="K819" s="773"/>
      <c r="L819" s="772"/>
      <c r="M819" s="774"/>
    </row>
    <row r="820" spans="1:13" x14ac:dyDescent="0.35">
      <c r="A820" s="1980" t="s">
        <v>466</v>
      </c>
      <c r="B820" s="1981"/>
      <c r="C820" s="1981"/>
      <c r="D820" s="1981"/>
      <c r="E820" s="1981"/>
      <c r="F820" s="1981"/>
      <c r="G820" s="1981"/>
      <c r="H820" s="772" t="s">
        <v>1017</v>
      </c>
      <c r="I820" s="772"/>
      <c r="J820" s="772"/>
      <c r="K820" s="773"/>
      <c r="L820" s="772"/>
      <c r="M820" s="774"/>
    </row>
    <row r="821" spans="1:13" x14ac:dyDescent="0.35">
      <c r="A821" s="1980"/>
      <c r="B821" s="1981"/>
      <c r="C821" s="1981"/>
      <c r="D821" s="1981"/>
      <c r="E821" s="1981"/>
      <c r="F821" s="1981"/>
      <c r="G821" s="1981"/>
      <c r="H821" s="772"/>
      <c r="I821" s="772"/>
      <c r="J821" s="772"/>
      <c r="K821" s="773"/>
      <c r="L821" s="772"/>
      <c r="M821" s="774"/>
    </row>
    <row r="822" spans="1:13" x14ac:dyDescent="0.35">
      <c r="A822" s="1980" t="s">
        <v>913</v>
      </c>
      <c r="B822" s="1981"/>
      <c r="C822" s="1981"/>
      <c r="D822" s="1981"/>
      <c r="E822" s="1981"/>
      <c r="F822" s="1981"/>
      <c r="G822" s="1981"/>
      <c r="H822" s="772" t="s">
        <v>914</v>
      </c>
      <c r="I822" s="772"/>
      <c r="J822" s="772"/>
      <c r="K822" s="773"/>
      <c r="L822" s="772"/>
      <c r="M822" s="774"/>
    </row>
    <row r="823" spans="1:13" x14ac:dyDescent="0.35">
      <c r="A823" s="1980" t="s">
        <v>866</v>
      </c>
      <c r="B823" s="1981"/>
      <c r="C823" s="1981"/>
      <c r="D823" s="1981"/>
      <c r="E823" s="1981"/>
      <c r="F823" s="1981"/>
      <c r="G823" s="1981"/>
      <c r="H823" s="772" t="s">
        <v>867</v>
      </c>
      <c r="I823" s="772"/>
      <c r="J823" s="772"/>
      <c r="K823" s="773"/>
      <c r="L823" s="772"/>
      <c r="M823" s="774"/>
    </row>
    <row r="824" spans="1:13" x14ac:dyDescent="0.35">
      <c r="A824" s="1980" t="s">
        <v>868</v>
      </c>
      <c r="B824" s="1981"/>
      <c r="C824" s="1981"/>
      <c r="D824" s="1981"/>
      <c r="E824" s="1981"/>
      <c r="F824" s="1981"/>
      <c r="G824" s="1981"/>
      <c r="H824" s="777">
        <f>+M829</f>
        <v>44760000</v>
      </c>
      <c r="I824" s="777"/>
      <c r="J824" s="777"/>
      <c r="K824" s="773"/>
      <c r="L824" s="772"/>
      <c r="M824" s="774"/>
    </row>
    <row r="825" spans="1:13" x14ac:dyDescent="0.35">
      <c r="A825" s="1980" t="s">
        <v>869</v>
      </c>
      <c r="B825" s="1981"/>
      <c r="C825" s="1981"/>
      <c r="D825" s="1981"/>
      <c r="E825" s="1981"/>
      <c r="F825" s="1981"/>
      <c r="G825" s="1981"/>
      <c r="H825" s="772" t="s">
        <v>867</v>
      </c>
      <c r="I825" s="772"/>
      <c r="J825" s="772"/>
      <c r="K825" s="773"/>
      <c r="L825" s="772"/>
      <c r="M825" s="774"/>
    </row>
    <row r="826" spans="1:13" x14ac:dyDescent="0.35">
      <c r="A826" s="1924" t="s">
        <v>727</v>
      </c>
      <c r="B826" s="1925"/>
      <c r="C826" s="1925"/>
      <c r="D826" s="1925"/>
      <c r="E826" s="1925"/>
      <c r="F826" s="1925"/>
      <c r="G826" s="1925"/>
      <c r="H826" s="1925"/>
      <c r="I826" s="1925"/>
      <c r="J826" s="1925"/>
      <c r="K826" s="1925"/>
      <c r="L826" s="1925"/>
      <c r="M826" s="1926"/>
    </row>
    <row r="827" spans="1:13" x14ac:dyDescent="0.35">
      <c r="A827" s="1924" t="s">
        <v>721</v>
      </c>
      <c r="B827" s="1925"/>
      <c r="C827" s="1925"/>
      <c r="D827" s="1925"/>
      <c r="E827" s="1925"/>
      <c r="F827" s="1925"/>
      <c r="G827" s="1925"/>
      <c r="H827" s="1927" t="s">
        <v>728</v>
      </c>
      <c r="I827" s="1925"/>
      <c r="J827" s="1925"/>
      <c r="K827" s="1928"/>
      <c r="L827" s="1927" t="s">
        <v>729</v>
      </c>
      <c r="M827" s="1926"/>
    </row>
    <row r="828" spans="1:13" x14ac:dyDescent="0.35">
      <c r="A828" s="1922" t="s">
        <v>720</v>
      </c>
      <c r="B828" s="1923"/>
      <c r="C828" s="1923"/>
      <c r="D828" s="1923"/>
      <c r="E828" s="1923"/>
      <c r="F828" s="1923"/>
      <c r="G828" s="1923"/>
      <c r="H828" s="1934" t="s">
        <v>961</v>
      </c>
      <c r="I828" s="1923"/>
      <c r="J828" s="1923"/>
      <c r="K828" s="1936"/>
      <c r="L828" s="1971">
        <v>0.8</v>
      </c>
      <c r="M828" s="1972"/>
    </row>
    <row r="829" spans="1:13" x14ac:dyDescent="0.35">
      <c r="A829" s="1922" t="s">
        <v>730</v>
      </c>
      <c r="B829" s="1923"/>
      <c r="C829" s="1923"/>
      <c r="D829" s="1923"/>
      <c r="E829" s="1923"/>
      <c r="F829" s="1923"/>
      <c r="G829" s="1923"/>
      <c r="H829" s="1934" t="s">
        <v>916</v>
      </c>
      <c r="I829" s="1923"/>
      <c r="J829" s="1923"/>
      <c r="K829" s="1936"/>
      <c r="L829" s="839"/>
      <c r="M829" s="840">
        <f>+M840</f>
        <v>44760000</v>
      </c>
    </row>
    <row r="830" spans="1:13" x14ac:dyDescent="0.35">
      <c r="A830" s="1922" t="s">
        <v>732</v>
      </c>
      <c r="B830" s="1923"/>
      <c r="C830" s="1923"/>
      <c r="D830" s="1923"/>
      <c r="E830" s="1923"/>
      <c r="F830" s="1923"/>
      <c r="G830" s="1923"/>
      <c r="H830" s="1934" t="s">
        <v>1018</v>
      </c>
      <c r="I830" s="1923"/>
      <c r="J830" s="1923"/>
      <c r="K830" s="1936"/>
      <c r="L830" s="1971">
        <v>1</v>
      </c>
      <c r="M830" s="1972"/>
    </row>
    <row r="831" spans="1:13" ht="14.25" customHeight="1" x14ac:dyDescent="0.35">
      <c r="A831" s="1982" t="s">
        <v>735</v>
      </c>
      <c r="B831" s="1983"/>
      <c r="C831" s="1983"/>
      <c r="D831" s="1983"/>
      <c r="E831" s="1983"/>
      <c r="F831" s="1983"/>
      <c r="G831" s="1983"/>
      <c r="H831" s="1986" t="s">
        <v>1019</v>
      </c>
      <c r="I831" s="1983"/>
      <c r="J831" s="1983"/>
      <c r="K831" s="1987"/>
      <c r="L831" s="1990">
        <v>0.8</v>
      </c>
      <c r="M831" s="1991"/>
    </row>
    <row r="832" spans="1:13" x14ac:dyDescent="0.35">
      <c r="A832" s="1984"/>
      <c r="B832" s="1985"/>
      <c r="C832" s="1985"/>
      <c r="D832" s="1985"/>
      <c r="E832" s="1985"/>
      <c r="F832" s="1985"/>
      <c r="G832" s="1985"/>
      <c r="H832" s="1988"/>
      <c r="I832" s="1985"/>
      <c r="J832" s="1985"/>
      <c r="K832" s="1989"/>
      <c r="L832" s="1992"/>
      <c r="M832" s="1993"/>
    </row>
    <row r="833" spans="1:13" x14ac:dyDescent="0.35">
      <c r="A833" s="841"/>
      <c r="B833" s="773"/>
      <c r="C833" s="773"/>
      <c r="D833" s="773"/>
      <c r="E833" s="773"/>
      <c r="F833" s="773"/>
      <c r="G833" s="773"/>
      <c r="H833" s="780"/>
      <c r="I833" s="772"/>
      <c r="J833" s="772"/>
      <c r="K833" s="781"/>
      <c r="L833" s="772"/>
      <c r="M833" s="774"/>
    </row>
    <row r="834" spans="1:13" ht="14.25" customHeight="1" x14ac:dyDescent="0.35">
      <c r="A834" s="1975" t="s">
        <v>737</v>
      </c>
      <c r="B834" s="1976"/>
      <c r="C834" s="1976"/>
      <c r="D834" s="1976"/>
      <c r="E834" s="1976"/>
      <c r="F834" s="1976"/>
      <c r="G834" s="1976"/>
      <c r="H834" s="1950" t="s">
        <v>1020</v>
      </c>
      <c r="I834" s="1949"/>
      <c r="J834" s="1949"/>
      <c r="K834" s="1951"/>
      <c r="L834" s="1952"/>
      <c r="M834" s="1953"/>
    </row>
    <row r="835" spans="1:13" ht="14.25" customHeight="1" x14ac:dyDescent="0.35">
      <c r="A835" s="1954" t="s">
        <v>924</v>
      </c>
      <c r="B835" s="1955"/>
      <c r="C835" s="1955"/>
      <c r="D835" s="1955"/>
      <c r="E835" s="1955"/>
      <c r="F835" s="1955"/>
      <c r="G835" s="1955"/>
      <c r="H835" s="1955"/>
      <c r="I835" s="1955"/>
      <c r="J835" s="1955"/>
      <c r="K835" s="1955"/>
      <c r="L835" s="1955"/>
      <c r="M835" s="1956"/>
    </row>
    <row r="836" spans="1:13" ht="14.25" customHeight="1" x14ac:dyDescent="0.35">
      <c r="A836" s="1957" t="s">
        <v>925</v>
      </c>
      <c r="B836" s="1958"/>
      <c r="C836" s="1958"/>
      <c r="D836" s="1958"/>
      <c r="E836" s="1958"/>
      <c r="F836" s="1958"/>
      <c r="G836" s="1958"/>
      <c r="H836" s="1958"/>
      <c r="I836" s="1958"/>
      <c r="J836" s="1958"/>
      <c r="K836" s="1958"/>
      <c r="L836" s="1958"/>
      <c r="M836" s="1959"/>
    </row>
    <row r="837" spans="1:13" x14ac:dyDescent="0.35">
      <c r="A837" s="1941" t="s">
        <v>746</v>
      </c>
      <c r="B837" s="1942"/>
      <c r="C837" s="1942"/>
      <c r="D837" s="1942"/>
      <c r="E837" s="1942"/>
      <c r="F837" s="1942"/>
      <c r="G837" s="1942"/>
      <c r="H837" s="1943" t="s">
        <v>879</v>
      </c>
      <c r="I837" s="782"/>
      <c r="J837" s="1945" t="s">
        <v>748</v>
      </c>
      <c r="K837" s="1909"/>
      <c r="L837" s="1910"/>
      <c r="M837" s="783" t="s">
        <v>749</v>
      </c>
    </row>
    <row r="838" spans="1:13" x14ac:dyDescent="0.35">
      <c r="A838" s="1905"/>
      <c r="B838" s="1906"/>
      <c r="C838" s="1906"/>
      <c r="D838" s="1906"/>
      <c r="E838" s="1906"/>
      <c r="F838" s="1906"/>
      <c r="G838" s="1906"/>
      <c r="H838" s="1944"/>
      <c r="I838" s="784"/>
      <c r="J838" s="785" t="s">
        <v>880</v>
      </c>
      <c r="K838" s="785" t="s">
        <v>60</v>
      </c>
      <c r="L838" s="785" t="s">
        <v>752</v>
      </c>
      <c r="M838" s="783" t="s">
        <v>881</v>
      </c>
    </row>
    <row r="839" spans="1:13" x14ac:dyDescent="0.35">
      <c r="A839" s="1924">
        <v>1</v>
      </c>
      <c r="B839" s="1925"/>
      <c r="C839" s="1925"/>
      <c r="D839" s="1925"/>
      <c r="E839" s="1925"/>
      <c r="F839" s="1925"/>
      <c r="G839" s="1925"/>
      <c r="H839" s="786">
        <v>2</v>
      </c>
      <c r="I839" s="786"/>
      <c r="J839" s="786">
        <v>3</v>
      </c>
      <c r="K839" s="786">
        <v>4</v>
      </c>
      <c r="L839" s="786">
        <v>5</v>
      </c>
      <c r="M839" s="787" t="s">
        <v>882</v>
      </c>
    </row>
    <row r="840" spans="1:13" x14ac:dyDescent="0.35">
      <c r="A840" s="842">
        <v>5</v>
      </c>
      <c r="B840" s="843">
        <v>2</v>
      </c>
      <c r="C840" s="843"/>
      <c r="D840" s="843"/>
      <c r="E840" s="843"/>
      <c r="F840" s="843"/>
      <c r="G840" s="843"/>
      <c r="H840" s="790" t="s">
        <v>926</v>
      </c>
      <c r="I840" s="790"/>
      <c r="J840" s="790"/>
      <c r="K840" s="786"/>
      <c r="L840" s="790"/>
      <c r="M840" s="791">
        <f>+M842+M868</f>
        <v>44760000</v>
      </c>
    </row>
    <row r="841" spans="1:13" x14ac:dyDescent="0.35">
      <c r="A841" s="844"/>
      <c r="H841" s="793"/>
      <c r="I841" s="793"/>
      <c r="J841" s="793"/>
      <c r="K841" s="794"/>
      <c r="L841" s="793"/>
      <c r="M841" s="795"/>
    </row>
    <row r="842" spans="1:13" x14ac:dyDescent="0.35">
      <c r="A842" s="845">
        <v>5</v>
      </c>
      <c r="B842" s="826">
        <v>2</v>
      </c>
      <c r="C842" s="826">
        <v>1</v>
      </c>
      <c r="D842" s="846"/>
      <c r="E842" s="846"/>
      <c r="F842" s="846"/>
      <c r="G842" s="846"/>
      <c r="H842" s="799" t="s">
        <v>927</v>
      </c>
      <c r="I842" s="799"/>
      <c r="J842" s="799"/>
      <c r="K842" s="785"/>
      <c r="L842" s="799"/>
      <c r="M842" s="800">
        <f>SUM(M843+M864)</f>
        <v>23965000</v>
      </c>
    </row>
    <row r="843" spans="1:13" x14ac:dyDescent="0.35">
      <c r="A843" s="845">
        <v>5</v>
      </c>
      <c r="B843" s="826">
        <v>2</v>
      </c>
      <c r="C843" s="826">
        <v>1</v>
      </c>
      <c r="D843" s="846" t="s">
        <v>65</v>
      </c>
      <c r="E843" s="846"/>
      <c r="F843" s="846"/>
      <c r="G843" s="846"/>
      <c r="H843" s="799" t="s">
        <v>928</v>
      </c>
      <c r="I843" s="799"/>
      <c r="J843" s="793"/>
      <c r="K843" s="794"/>
      <c r="L843" s="793"/>
      <c r="M843" s="800">
        <f>SUM(M860+M854+M844)</f>
        <v>13215000</v>
      </c>
    </row>
    <row r="844" spans="1:13" x14ac:dyDescent="0.35">
      <c r="A844" s="847">
        <v>5</v>
      </c>
      <c r="B844" s="848">
        <v>2</v>
      </c>
      <c r="C844" s="848">
        <v>1</v>
      </c>
      <c r="D844" s="849" t="s">
        <v>65</v>
      </c>
      <c r="E844" s="849"/>
      <c r="F844" s="849"/>
      <c r="G844" s="849"/>
      <c r="H844" s="850" t="s">
        <v>965</v>
      </c>
      <c r="I844" s="850"/>
      <c r="J844" s="850"/>
      <c r="K844" s="851"/>
      <c r="L844" s="809" t="s">
        <v>2</v>
      </c>
      <c r="M844" s="823">
        <f>SUM(M845:M852)</f>
        <v>6775000</v>
      </c>
    </row>
    <row r="845" spans="1:13" x14ac:dyDescent="0.35">
      <c r="A845" s="844"/>
      <c r="H845" s="801" t="s">
        <v>968</v>
      </c>
      <c r="I845" s="801"/>
      <c r="J845" s="802">
        <v>1</v>
      </c>
      <c r="K845" s="803" t="s">
        <v>969</v>
      </c>
      <c r="L845" s="804">
        <v>750000</v>
      </c>
      <c r="M845" s="805">
        <f>SUM(L845)</f>
        <v>750000</v>
      </c>
    </row>
    <row r="846" spans="1:13" x14ac:dyDescent="0.35">
      <c r="A846" s="844"/>
      <c r="H846" s="801" t="s">
        <v>970</v>
      </c>
      <c r="I846" s="801"/>
      <c r="J846" s="802">
        <v>1</v>
      </c>
      <c r="K846" s="803" t="s">
        <v>969</v>
      </c>
      <c r="L846" s="804">
        <v>600000</v>
      </c>
      <c r="M846" s="805">
        <f>SUM(L846)</f>
        <v>600000</v>
      </c>
    </row>
    <row r="847" spans="1:13" x14ac:dyDescent="0.35">
      <c r="A847" s="844"/>
      <c r="H847" s="801" t="s">
        <v>971</v>
      </c>
      <c r="I847" s="801"/>
      <c r="J847" s="802">
        <v>1</v>
      </c>
      <c r="K847" s="803" t="s">
        <v>969</v>
      </c>
      <c r="L847" s="804">
        <v>475000</v>
      </c>
      <c r="M847" s="805">
        <f>SUM(L847)</f>
        <v>475000</v>
      </c>
    </row>
    <row r="848" spans="1:13" x14ac:dyDescent="0.35">
      <c r="A848" s="844"/>
      <c r="H848" s="801" t="s">
        <v>972</v>
      </c>
      <c r="I848" s="801"/>
      <c r="J848" s="802">
        <v>10</v>
      </c>
      <c r="K848" s="803" t="s">
        <v>969</v>
      </c>
      <c r="L848" s="804">
        <v>400000</v>
      </c>
      <c r="M848" s="805">
        <f>+L848*J848</f>
        <v>4000000</v>
      </c>
    </row>
    <row r="849" spans="1:13" x14ac:dyDescent="0.35">
      <c r="A849" s="844"/>
      <c r="H849" s="801" t="s">
        <v>973</v>
      </c>
      <c r="I849" s="801"/>
      <c r="J849" s="802">
        <v>1</v>
      </c>
      <c r="K849" s="803" t="s">
        <v>969</v>
      </c>
      <c r="L849" s="804">
        <v>350000</v>
      </c>
      <c r="M849" s="805">
        <f>SUM(L849)</f>
        <v>350000</v>
      </c>
    </row>
    <row r="850" spans="1:13" x14ac:dyDescent="0.35">
      <c r="A850" s="844"/>
      <c r="H850" s="801"/>
      <c r="I850" s="801"/>
      <c r="J850" s="802"/>
      <c r="K850" s="803"/>
      <c r="L850" s="804"/>
      <c r="M850" s="805"/>
    </row>
    <row r="851" spans="1:13" x14ac:dyDescent="0.35">
      <c r="A851" s="847">
        <v>5</v>
      </c>
      <c r="B851" s="848">
        <v>2</v>
      </c>
      <c r="C851" s="848">
        <v>1</v>
      </c>
      <c r="D851" s="849" t="s">
        <v>65</v>
      </c>
      <c r="E851" s="849"/>
      <c r="F851" s="849"/>
      <c r="G851" s="849"/>
      <c r="H851" s="801" t="s">
        <v>930</v>
      </c>
      <c r="I851" s="801"/>
      <c r="J851" s="871">
        <v>0</v>
      </c>
      <c r="K851" s="872">
        <v>0</v>
      </c>
      <c r="L851" s="871">
        <v>0</v>
      </c>
      <c r="M851" s="873">
        <v>0</v>
      </c>
    </row>
    <row r="852" spans="1:13" x14ac:dyDescent="0.35">
      <c r="A852" s="844"/>
      <c r="H852" s="801" t="s">
        <v>1021</v>
      </c>
      <c r="I852" s="801"/>
      <c r="J852" s="874">
        <v>3</v>
      </c>
      <c r="K852" s="872" t="s">
        <v>596</v>
      </c>
      <c r="L852" s="871">
        <v>200000</v>
      </c>
      <c r="M852" s="873">
        <f>L852*J852</f>
        <v>600000</v>
      </c>
    </row>
    <row r="853" spans="1:13" x14ac:dyDescent="0.35">
      <c r="A853" s="844"/>
      <c r="H853" s="816"/>
      <c r="I853" s="816"/>
      <c r="J853" s="802"/>
      <c r="K853" s="803"/>
      <c r="L853" s="804"/>
      <c r="M853" s="805"/>
    </row>
    <row r="854" spans="1:13" x14ac:dyDescent="0.35">
      <c r="A854" s="847">
        <v>5</v>
      </c>
      <c r="B854" s="848">
        <v>2</v>
      </c>
      <c r="C854" s="848">
        <v>1</v>
      </c>
      <c r="D854" s="849" t="s">
        <v>65</v>
      </c>
      <c r="E854" s="849"/>
      <c r="F854" s="849"/>
      <c r="G854" s="849"/>
      <c r="H854" s="809" t="s">
        <v>974</v>
      </c>
      <c r="I854" s="809"/>
      <c r="J854" s="810"/>
      <c r="K854" s="811"/>
      <c r="L854" s="812" t="s">
        <v>2</v>
      </c>
      <c r="M854" s="823">
        <f>SUM(M855:M858)</f>
        <v>6020000</v>
      </c>
    </row>
    <row r="855" spans="1:13" x14ac:dyDescent="0.35">
      <c r="A855" s="844"/>
      <c r="H855" s="801" t="s">
        <v>975</v>
      </c>
      <c r="I855" s="801"/>
      <c r="J855" s="853">
        <v>32</v>
      </c>
      <c r="K855" s="803" t="s">
        <v>976</v>
      </c>
      <c r="L855" s="853">
        <v>85000</v>
      </c>
      <c r="M855" s="805">
        <f>+L855*J855</f>
        <v>2720000</v>
      </c>
    </row>
    <row r="856" spans="1:13" x14ac:dyDescent="0.35">
      <c r="A856" s="844"/>
      <c r="H856" s="801" t="s">
        <v>977</v>
      </c>
      <c r="I856" s="801"/>
      <c r="J856" s="853">
        <v>12</v>
      </c>
      <c r="K856" s="803" t="s">
        <v>978</v>
      </c>
      <c r="L856" s="853">
        <v>150000</v>
      </c>
      <c r="M856" s="805">
        <f>+L856*J856</f>
        <v>1800000</v>
      </c>
    </row>
    <row r="857" spans="1:13" x14ac:dyDescent="0.35">
      <c r="A857" s="844"/>
      <c r="H857" s="801" t="s">
        <v>1022</v>
      </c>
      <c r="I857" s="801"/>
      <c r="J857" s="853">
        <v>4</v>
      </c>
      <c r="K857" s="803" t="s">
        <v>596</v>
      </c>
      <c r="L857" s="853">
        <v>150000</v>
      </c>
      <c r="M857" s="805">
        <f>+L857*J857</f>
        <v>600000</v>
      </c>
    </row>
    <row r="858" spans="1:13" x14ac:dyDescent="0.35">
      <c r="A858" s="844"/>
      <c r="H858" s="801" t="s">
        <v>1023</v>
      </c>
      <c r="I858" s="801"/>
      <c r="J858" s="853">
        <v>36</v>
      </c>
      <c r="K858" s="803" t="s">
        <v>596</v>
      </c>
      <c r="L858" s="853">
        <v>25000</v>
      </c>
      <c r="M858" s="805">
        <f>+L858*J858</f>
        <v>900000</v>
      </c>
    </row>
    <row r="859" spans="1:13" x14ac:dyDescent="0.35">
      <c r="A859" s="844"/>
      <c r="H859" s="801"/>
      <c r="I859" s="801"/>
      <c r="J859" s="802"/>
      <c r="K859" s="803"/>
      <c r="L859" s="804"/>
      <c r="M859" s="805"/>
    </row>
    <row r="860" spans="1:13" x14ac:dyDescent="0.35">
      <c r="A860" s="847">
        <v>5</v>
      </c>
      <c r="B860" s="848">
        <v>2</v>
      </c>
      <c r="C860" s="848">
        <v>1</v>
      </c>
      <c r="D860" s="849" t="s">
        <v>65</v>
      </c>
      <c r="E860" s="849"/>
      <c r="F860" s="849"/>
      <c r="G860" s="849"/>
      <c r="H860" s="809" t="s">
        <v>986</v>
      </c>
      <c r="I860" s="809"/>
      <c r="J860" s="802"/>
      <c r="K860" s="803"/>
      <c r="L860" s="804"/>
      <c r="M860" s="823">
        <f>SUM(M861:M862)</f>
        <v>420000</v>
      </c>
    </row>
    <row r="861" spans="1:13" x14ac:dyDescent="0.35">
      <c r="A861" s="844"/>
      <c r="H861" s="801" t="s">
        <v>1024</v>
      </c>
      <c r="I861" s="801"/>
      <c r="J861" s="802">
        <v>12</v>
      </c>
      <c r="K861" s="803" t="s">
        <v>988</v>
      </c>
      <c r="L861" s="854">
        <v>30000</v>
      </c>
      <c r="M861" s="805">
        <f>+L861*J861</f>
        <v>360000</v>
      </c>
    </row>
    <row r="862" spans="1:13" x14ac:dyDescent="0.35">
      <c r="A862" s="844"/>
      <c r="H862" s="801" t="s">
        <v>1025</v>
      </c>
      <c r="I862" s="801"/>
      <c r="J862" s="853">
        <v>4</v>
      </c>
      <c r="K862" s="803" t="s">
        <v>988</v>
      </c>
      <c r="L862" s="853">
        <v>15000</v>
      </c>
      <c r="M862" s="805">
        <f>+L862*J862</f>
        <v>60000</v>
      </c>
    </row>
    <row r="863" spans="1:13" x14ac:dyDescent="0.35">
      <c r="A863" s="844"/>
      <c r="H863" s="801"/>
      <c r="I863" s="801"/>
      <c r="J863" s="853"/>
      <c r="K863" s="803"/>
      <c r="L863" s="853"/>
      <c r="M863" s="805"/>
    </row>
    <row r="864" spans="1:13" x14ac:dyDescent="0.35">
      <c r="A864" s="845">
        <v>5</v>
      </c>
      <c r="B864" s="826">
        <v>2</v>
      </c>
      <c r="C864" s="826">
        <v>1</v>
      </c>
      <c r="D864" s="846" t="s">
        <v>73</v>
      </c>
      <c r="E864" s="846"/>
      <c r="F864" s="846"/>
      <c r="G864" s="846"/>
      <c r="H864" s="799" t="s">
        <v>1026</v>
      </c>
      <c r="I864" s="799"/>
      <c r="J864" s="793"/>
      <c r="K864" s="794"/>
      <c r="L864" s="793"/>
      <c r="M864" s="800">
        <f>SUM(M865)</f>
        <v>10750000</v>
      </c>
    </row>
    <row r="865" spans="1:13" x14ac:dyDescent="0.35">
      <c r="A865" s="845">
        <v>5</v>
      </c>
      <c r="B865" s="826">
        <v>2</v>
      </c>
      <c r="C865" s="826">
        <v>1</v>
      </c>
      <c r="D865" s="846" t="s">
        <v>73</v>
      </c>
      <c r="E865" s="846"/>
      <c r="F865" s="846"/>
      <c r="G865" s="846"/>
      <c r="H865" s="817" t="s">
        <v>1027</v>
      </c>
      <c r="I865" s="817"/>
      <c r="J865" s="818"/>
      <c r="K865" s="819"/>
      <c r="L865" s="820"/>
      <c r="M865" s="800">
        <f>SUM(M866)</f>
        <v>10750000</v>
      </c>
    </row>
    <row r="866" spans="1:13" x14ac:dyDescent="0.35">
      <c r="A866" s="847"/>
      <c r="B866" s="848"/>
      <c r="C866" s="848"/>
      <c r="D866" s="849"/>
      <c r="E866" s="849"/>
      <c r="F866" s="849"/>
      <c r="G866" s="849"/>
      <c r="H866" s="801" t="s">
        <v>1028</v>
      </c>
      <c r="I866" s="801"/>
      <c r="J866" s="853">
        <f>215*2</f>
        <v>430</v>
      </c>
      <c r="K866" s="803" t="s">
        <v>988</v>
      </c>
      <c r="L866" s="853">
        <v>25000</v>
      </c>
      <c r="M866" s="805">
        <f>+L866*J866</f>
        <v>10750000</v>
      </c>
    </row>
    <row r="867" spans="1:13" x14ac:dyDescent="0.35">
      <c r="A867" s="844"/>
      <c r="H867" s="801"/>
      <c r="I867" s="801"/>
      <c r="J867" s="853"/>
      <c r="K867" s="803"/>
      <c r="L867" s="853"/>
      <c r="M867" s="805"/>
    </row>
    <row r="868" spans="1:13" x14ac:dyDescent="0.35">
      <c r="A868" s="845">
        <v>5</v>
      </c>
      <c r="B868" s="826">
        <v>2</v>
      </c>
      <c r="C868" s="826">
        <v>2</v>
      </c>
      <c r="D868" s="826"/>
      <c r="E868" s="826"/>
      <c r="F868" s="826"/>
      <c r="G868" s="826"/>
      <c r="H868" s="817" t="s">
        <v>939</v>
      </c>
      <c r="I868" s="817"/>
      <c r="J868" s="818"/>
      <c r="K868" s="819"/>
      <c r="L868" s="820"/>
      <c r="M868" s="800">
        <f>SUM(M869+M882+M886+M890)</f>
        <v>20795000</v>
      </c>
    </row>
    <row r="869" spans="1:13" x14ac:dyDescent="0.35">
      <c r="A869" s="855">
        <v>5</v>
      </c>
      <c r="B869" s="856">
        <v>2</v>
      </c>
      <c r="C869" s="856">
        <v>2</v>
      </c>
      <c r="D869" s="857" t="s">
        <v>65</v>
      </c>
      <c r="E869" s="857"/>
      <c r="F869" s="857"/>
      <c r="G869" s="857"/>
      <c r="H869" s="858" t="s">
        <v>758</v>
      </c>
      <c r="I869" s="858"/>
      <c r="J869" s="859"/>
      <c r="K869" s="860"/>
      <c r="L869" s="861"/>
      <c r="M869" s="823">
        <f>+M870+M876+M879</f>
        <v>1130000</v>
      </c>
    </row>
    <row r="870" spans="1:13" x14ac:dyDescent="0.35">
      <c r="A870" s="847">
        <v>5</v>
      </c>
      <c r="B870" s="848">
        <v>2</v>
      </c>
      <c r="C870" s="848">
        <v>2</v>
      </c>
      <c r="D870" s="849" t="s">
        <v>65</v>
      </c>
      <c r="E870" s="849"/>
      <c r="F870" s="849"/>
      <c r="G870" s="849"/>
      <c r="H870" s="809" t="s">
        <v>683</v>
      </c>
      <c r="I870" s="809"/>
      <c r="J870" s="810"/>
      <c r="K870" s="811"/>
      <c r="L870" s="815"/>
      <c r="M870" s="823">
        <f>SUM(M871:M874)</f>
        <v>180000</v>
      </c>
    </row>
    <row r="871" spans="1:13" x14ac:dyDescent="0.35">
      <c r="A871" s="844"/>
      <c r="H871" s="801" t="s">
        <v>992</v>
      </c>
      <c r="I871" s="801"/>
      <c r="J871" s="802">
        <v>2</v>
      </c>
      <c r="K871" s="803" t="s">
        <v>480</v>
      </c>
      <c r="L871" s="804">
        <v>38000</v>
      </c>
      <c r="M871" s="805">
        <f>J871*L871</f>
        <v>76000</v>
      </c>
    </row>
    <row r="872" spans="1:13" x14ac:dyDescent="0.35">
      <c r="A872" s="844"/>
      <c r="H872" s="801" t="s">
        <v>993</v>
      </c>
      <c r="I872" s="801"/>
      <c r="J872" s="802">
        <v>2</v>
      </c>
      <c r="K872" s="803" t="s">
        <v>994</v>
      </c>
      <c r="L872" s="804">
        <v>40000</v>
      </c>
      <c r="M872" s="805">
        <f>J872*L872</f>
        <v>80000</v>
      </c>
    </row>
    <row r="873" spans="1:13" x14ac:dyDescent="0.35">
      <c r="A873" s="844"/>
      <c r="H873" s="801" t="s">
        <v>995</v>
      </c>
      <c r="I873" s="801"/>
      <c r="J873" s="802">
        <v>2</v>
      </c>
      <c r="K873" s="803" t="s">
        <v>689</v>
      </c>
      <c r="L873" s="804">
        <v>6500</v>
      </c>
      <c r="M873" s="805">
        <f>J873*L873</f>
        <v>13000</v>
      </c>
    </row>
    <row r="874" spans="1:13" x14ac:dyDescent="0.35">
      <c r="A874" s="844"/>
      <c r="H874" s="801" t="s">
        <v>998</v>
      </c>
      <c r="I874" s="801"/>
      <c r="J874" s="802">
        <v>1</v>
      </c>
      <c r="K874" s="803" t="s">
        <v>689</v>
      </c>
      <c r="L874" s="804">
        <v>11000</v>
      </c>
      <c r="M874" s="805">
        <f>J874*L874</f>
        <v>11000</v>
      </c>
    </row>
    <row r="875" spans="1:13" x14ac:dyDescent="0.35">
      <c r="A875" s="844"/>
      <c r="H875" s="801"/>
      <c r="I875" s="801"/>
      <c r="J875" s="802"/>
      <c r="K875" s="803"/>
      <c r="L875" s="804"/>
      <c r="M875" s="805"/>
    </row>
    <row r="876" spans="1:13" x14ac:dyDescent="0.35">
      <c r="A876" s="847">
        <v>5</v>
      </c>
      <c r="B876" s="848">
        <v>2</v>
      </c>
      <c r="C876" s="848">
        <v>2</v>
      </c>
      <c r="D876" s="849" t="s">
        <v>65</v>
      </c>
      <c r="E876" s="849"/>
      <c r="F876" s="849"/>
      <c r="G876" s="849"/>
      <c r="H876" s="809" t="s">
        <v>1029</v>
      </c>
      <c r="I876" s="809"/>
      <c r="J876" s="810"/>
      <c r="K876" s="811"/>
      <c r="L876" s="815"/>
      <c r="M876" s="823">
        <f>SUM(M877:M877)</f>
        <v>150000</v>
      </c>
    </row>
    <row r="877" spans="1:13" x14ac:dyDescent="0.35">
      <c r="A877" s="844"/>
      <c r="H877" s="801" t="s">
        <v>1002</v>
      </c>
      <c r="I877" s="801"/>
      <c r="J877" s="802">
        <v>100</v>
      </c>
      <c r="K877" s="803" t="s">
        <v>942</v>
      </c>
      <c r="L877" s="804">
        <v>1500</v>
      </c>
      <c r="M877" s="805">
        <f>J877*L877</f>
        <v>150000</v>
      </c>
    </row>
    <row r="878" spans="1:13" x14ac:dyDescent="0.35">
      <c r="A878" s="862"/>
      <c r="B878" s="829"/>
      <c r="C878" s="829"/>
      <c r="D878" s="829"/>
      <c r="E878" s="829"/>
      <c r="F878" s="829"/>
      <c r="G878" s="829"/>
      <c r="H878" s="863"/>
      <c r="I878" s="863"/>
      <c r="J878" s="864"/>
      <c r="K878" s="865"/>
      <c r="L878" s="866"/>
      <c r="M878" s="867"/>
    </row>
    <row r="879" spans="1:13" x14ac:dyDescent="0.35">
      <c r="A879" s="847">
        <v>5</v>
      </c>
      <c r="B879" s="848">
        <v>2</v>
      </c>
      <c r="C879" s="848">
        <v>2</v>
      </c>
      <c r="D879" s="849" t="s">
        <v>65</v>
      </c>
      <c r="E879" s="849"/>
      <c r="F879" s="849"/>
      <c r="G879" s="849"/>
      <c r="H879" s="809" t="s">
        <v>1003</v>
      </c>
      <c r="I879" s="809"/>
      <c r="J879" s="810"/>
      <c r="K879" s="811"/>
      <c r="L879" s="815"/>
      <c r="M879" s="823">
        <f>SUM(M880)</f>
        <v>800000</v>
      </c>
    </row>
    <row r="880" spans="1:13" x14ac:dyDescent="0.35">
      <c r="A880" s="844"/>
      <c r="H880" s="801" t="s">
        <v>1004</v>
      </c>
      <c r="I880" s="801"/>
      <c r="J880" s="802">
        <v>4</v>
      </c>
      <c r="K880" s="803" t="s">
        <v>475</v>
      </c>
      <c r="L880" s="804">
        <v>200000</v>
      </c>
      <c r="M880" s="805">
        <f>J880*L880</f>
        <v>800000</v>
      </c>
    </row>
    <row r="881" spans="1:13" x14ac:dyDescent="0.35">
      <c r="A881" s="844"/>
      <c r="H881" s="801"/>
      <c r="I881" s="801"/>
      <c r="J881" s="802"/>
      <c r="K881" s="803"/>
      <c r="L881" s="804"/>
      <c r="M881" s="805"/>
    </row>
    <row r="882" spans="1:13" x14ac:dyDescent="0.35">
      <c r="A882" s="855">
        <v>5</v>
      </c>
      <c r="B882" s="856">
        <v>2</v>
      </c>
      <c r="C882" s="856">
        <v>2</v>
      </c>
      <c r="D882" s="857" t="s">
        <v>86</v>
      </c>
      <c r="E882" s="857"/>
      <c r="F882" s="857"/>
      <c r="G882" s="857"/>
      <c r="H882" s="858" t="s">
        <v>940</v>
      </c>
      <c r="I882" s="858"/>
      <c r="J882" s="859"/>
      <c r="K882" s="860"/>
      <c r="L882" s="861"/>
      <c r="M882" s="823">
        <f>M883</f>
        <v>875000</v>
      </c>
    </row>
    <row r="883" spans="1:13" x14ac:dyDescent="0.35">
      <c r="A883" s="847">
        <v>5</v>
      </c>
      <c r="B883" s="848">
        <v>2</v>
      </c>
      <c r="C883" s="848">
        <v>2</v>
      </c>
      <c r="D883" s="849" t="s">
        <v>86</v>
      </c>
      <c r="E883" s="849"/>
      <c r="F883" s="849"/>
      <c r="G883" s="849"/>
      <c r="H883" s="809" t="s">
        <v>1010</v>
      </c>
      <c r="I883" s="809"/>
      <c r="J883" s="810"/>
      <c r="K883" s="811"/>
      <c r="L883" s="815"/>
      <c r="M883" s="823">
        <f>SUM(M884:M884)</f>
        <v>875000</v>
      </c>
    </row>
    <row r="884" spans="1:13" x14ac:dyDescent="0.35">
      <c r="A884" s="844"/>
      <c r="H884" s="801" t="s">
        <v>1011</v>
      </c>
      <c r="I884" s="801"/>
      <c r="J884" s="802">
        <v>5000</v>
      </c>
      <c r="K884" s="803" t="s">
        <v>942</v>
      </c>
      <c r="L884" s="804">
        <v>175</v>
      </c>
      <c r="M884" s="805">
        <f>J884*L884</f>
        <v>875000</v>
      </c>
    </row>
    <row r="885" spans="1:13" x14ac:dyDescent="0.35">
      <c r="A885" s="844"/>
      <c r="H885" s="801"/>
      <c r="I885" s="801"/>
      <c r="J885" s="853"/>
      <c r="K885" s="803"/>
      <c r="L885" s="854"/>
      <c r="M885" s="805"/>
    </row>
    <row r="886" spans="1:13" x14ac:dyDescent="0.35">
      <c r="A886" s="855">
        <v>5</v>
      </c>
      <c r="B886" s="856">
        <v>2</v>
      </c>
      <c r="C886" s="856">
        <v>2</v>
      </c>
      <c r="D886" s="857" t="s">
        <v>90</v>
      </c>
      <c r="E886" s="857"/>
      <c r="F886" s="857"/>
      <c r="G886" s="857"/>
      <c r="H886" s="858" t="s">
        <v>1030</v>
      </c>
      <c r="I886" s="858"/>
      <c r="J886" s="853"/>
      <c r="K886" s="803"/>
      <c r="L886" s="854"/>
      <c r="M886" s="800">
        <f>M887</f>
        <v>1400000</v>
      </c>
    </row>
    <row r="887" spans="1:13" x14ac:dyDescent="0.35">
      <c r="A887" s="847">
        <v>5</v>
      </c>
      <c r="B887" s="848">
        <v>2</v>
      </c>
      <c r="C887" s="848">
        <v>2</v>
      </c>
      <c r="D887" s="849" t="s">
        <v>90</v>
      </c>
      <c r="E887" s="849"/>
      <c r="F887" s="849"/>
      <c r="G887" s="849"/>
      <c r="H887" s="801" t="s">
        <v>1031</v>
      </c>
      <c r="I887" s="801"/>
      <c r="J887" s="853"/>
      <c r="K887" s="803"/>
      <c r="L887" s="854"/>
      <c r="M887" s="805">
        <f>M888</f>
        <v>1400000</v>
      </c>
    </row>
    <row r="888" spans="1:13" x14ac:dyDescent="0.35">
      <c r="A888" s="844"/>
      <c r="H888" s="801" t="s">
        <v>1032</v>
      </c>
      <c r="I888" s="801"/>
      <c r="J888" s="853">
        <v>4</v>
      </c>
      <c r="K888" s="803" t="s">
        <v>1033</v>
      </c>
      <c r="L888" s="854">
        <v>350000</v>
      </c>
      <c r="M888" s="805">
        <f>L888*J888</f>
        <v>1400000</v>
      </c>
    </row>
    <row r="889" spans="1:13" x14ac:dyDescent="0.35">
      <c r="A889" s="844"/>
      <c r="H889" s="801"/>
      <c r="I889" s="801"/>
      <c r="J889" s="853"/>
      <c r="K889" s="803"/>
      <c r="L889" s="854"/>
      <c r="M889" s="805"/>
    </row>
    <row r="890" spans="1:13" x14ac:dyDescent="0.35">
      <c r="A890" s="855">
        <v>5</v>
      </c>
      <c r="B890" s="856">
        <v>2</v>
      </c>
      <c r="C890" s="856">
        <v>2</v>
      </c>
      <c r="D890" s="856">
        <v>11</v>
      </c>
      <c r="E890" s="856"/>
      <c r="F890" s="856"/>
      <c r="G890" s="856"/>
      <c r="H890" s="858" t="s">
        <v>897</v>
      </c>
      <c r="I890" s="858"/>
      <c r="J890" s="859"/>
      <c r="K890" s="860"/>
      <c r="L890" s="861"/>
      <c r="M890" s="823">
        <f>M891</f>
        <v>17390000</v>
      </c>
    </row>
    <row r="891" spans="1:13" x14ac:dyDescent="0.35">
      <c r="A891" s="847">
        <v>5</v>
      </c>
      <c r="B891" s="848">
        <v>2</v>
      </c>
      <c r="C891" s="848">
        <v>2</v>
      </c>
      <c r="D891" s="848">
        <v>11</v>
      </c>
      <c r="E891" s="848"/>
      <c r="F891" s="848"/>
      <c r="G891" s="848"/>
      <c r="H891" s="809" t="s">
        <v>1013</v>
      </c>
      <c r="I891" s="809"/>
      <c r="J891" s="810"/>
      <c r="K891" s="811"/>
      <c r="L891" s="815"/>
      <c r="M891" s="813">
        <f>SUM(M892:M896)</f>
        <v>17390000</v>
      </c>
    </row>
    <row r="892" spans="1:13" x14ac:dyDescent="0.35">
      <c r="A892" s="844"/>
      <c r="H892" s="801" t="s">
        <v>1034</v>
      </c>
      <c r="I892" s="801"/>
      <c r="J892" s="802">
        <f>233*2</f>
        <v>466</v>
      </c>
      <c r="K892" s="803" t="s">
        <v>988</v>
      </c>
      <c r="L892" s="804">
        <v>17000</v>
      </c>
      <c r="M892" s="805">
        <f>+L892*J892</f>
        <v>7922000</v>
      </c>
    </row>
    <row r="893" spans="1:13" x14ac:dyDescent="0.35">
      <c r="A893" s="844"/>
      <c r="H893" s="801" t="s">
        <v>1035</v>
      </c>
      <c r="I893" s="801"/>
      <c r="J893" s="802">
        <f>233*2*2</f>
        <v>932</v>
      </c>
      <c r="K893" s="803" t="s">
        <v>988</v>
      </c>
      <c r="L893" s="804">
        <v>7500</v>
      </c>
      <c r="M893" s="805">
        <f>+L893*J893</f>
        <v>6990000</v>
      </c>
    </row>
    <row r="894" spans="1:13" x14ac:dyDescent="0.35">
      <c r="A894" s="844"/>
      <c r="H894" s="801" t="s">
        <v>1036</v>
      </c>
      <c r="I894" s="801"/>
      <c r="J894" s="802">
        <f>2*14</f>
        <v>28</v>
      </c>
      <c r="K894" s="803" t="s">
        <v>988</v>
      </c>
      <c r="L894" s="804">
        <v>24500</v>
      </c>
      <c r="M894" s="805">
        <f>+L894*J894</f>
        <v>686000</v>
      </c>
    </row>
    <row r="895" spans="1:13" x14ac:dyDescent="0.35">
      <c r="A895" s="844"/>
      <c r="H895" s="801" t="s">
        <v>1037</v>
      </c>
      <c r="I895" s="801"/>
      <c r="J895" s="802">
        <f>14*4</f>
        <v>56</v>
      </c>
      <c r="K895" s="803" t="s">
        <v>988</v>
      </c>
      <c r="L895" s="804">
        <v>17000</v>
      </c>
      <c r="M895" s="805">
        <f>+L895*J895</f>
        <v>952000</v>
      </c>
    </row>
    <row r="896" spans="1:13" x14ac:dyDescent="0.35">
      <c r="A896" s="844"/>
      <c r="H896" s="801" t="s">
        <v>1038</v>
      </c>
      <c r="I896" s="801"/>
      <c r="J896" s="802">
        <f>14*4*2</f>
        <v>112</v>
      </c>
      <c r="K896" s="803" t="s">
        <v>988</v>
      </c>
      <c r="L896" s="804">
        <v>7500</v>
      </c>
      <c r="M896" s="805">
        <f>+L896*J896</f>
        <v>840000</v>
      </c>
    </row>
    <row r="897" spans="1:13" x14ac:dyDescent="0.35">
      <c r="A897" s="844"/>
      <c r="H897" s="801"/>
      <c r="I897" s="801"/>
      <c r="J897" s="802"/>
      <c r="K897" s="803"/>
      <c r="L897" s="804"/>
      <c r="M897" s="868"/>
    </row>
    <row r="898" spans="1:13" x14ac:dyDescent="0.35">
      <c r="A898" s="1977" t="s">
        <v>947</v>
      </c>
      <c r="B898" s="1978"/>
      <c r="C898" s="1978"/>
      <c r="D898" s="1978"/>
      <c r="E898" s="1978"/>
      <c r="F898" s="1978"/>
      <c r="G898" s="1978"/>
      <c r="H898" s="1978"/>
      <c r="I898" s="1978"/>
      <c r="J898" s="1978"/>
      <c r="K898" s="1978"/>
      <c r="L898" s="1979"/>
      <c r="M898" s="824">
        <f>+M842+M868</f>
        <v>44760000</v>
      </c>
    </row>
    <row r="899" spans="1:13" x14ac:dyDescent="0.35">
      <c r="A899" s="844"/>
      <c r="J899" s="1946" t="s">
        <v>948</v>
      </c>
      <c r="K899" s="1946"/>
      <c r="L899" s="1946"/>
      <c r="M899" s="1947"/>
    </row>
    <row r="900" spans="1:13" x14ac:dyDescent="0.35">
      <c r="A900" s="844"/>
      <c r="B900" s="738" t="s">
        <v>949</v>
      </c>
      <c r="D900" s="771" t="s">
        <v>461</v>
      </c>
      <c r="H900" s="825">
        <v>0</v>
      </c>
      <c r="I900" s="825"/>
      <c r="J900" s="1964" t="s">
        <v>950</v>
      </c>
      <c r="K900" s="1964"/>
      <c r="L900" s="1964"/>
      <c r="M900" s="1965"/>
    </row>
    <row r="901" spans="1:13" x14ac:dyDescent="0.35">
      <c r="A901" s="844"/>
      <c r="B901" s="738" t="s">
        <v>951</v>
      </c>
      <c r="D901" s="771" t="s">
        <v>461</v>
      </c>
      <c r="H901" s="825">
        <f>M898</f>
        <v>44760000</v>
      </c>
      <c r="I901" s="825"/>
      <c r="J901" s="1964" t="s">
        <v>952</v>
      </c>
      <c r="K901" s="1964"/>
      <c r="L901" s="1964"/>
      <c r="M901" s="1965"/>
    </row>
    <row r="902" spans="1:13" x14ac:dyDescent="0.35">
      <c r="A902" s="844"/>
      <c r="B902" s="738" t="s">
        <v>953</v>
      </c>
      <c r="D902" s="771" t="s">
        <v>461</v>
      </c>
      <c r="H902" s="825">
        <v>0</v>
      </c>
      <c r="I902" s="825"/>
      <c r="J902" s="797"/>
      <c r="K902" s="826"/>
      <c r="L902" s="797"/>
      <c r="M902" s="827"/>
    </row>
    <row r="903" spans="1:13" x14ac:dyDescent="0.35">
      <c r="A903" s="844"/>
      <c r="B903" s="828" t="s">
        <v>954</v>
      </c>
      <c r="C903" s="829"/>
      <c r="D903" s="829" t="s">
        <v>461</v>
      </c>
      <c r="E903" s="829"/>
      <c r="F903" s="829"/>
      <c r="G903" s="829"/>
      <c r="H903" s="830">
        <v>0</v>
      </c>
      <c r="I903" s="825"/>
      <c r="J903" s="797"/>
      <c r="K903" s="826"/>
      <c r="L903" s="797"/>
      <c r="M903" s="827"/>
    </row>
    <row r="904" spans="1:13" x14ac:dyDescent="0.35">
      <c r="A904" s="844"/>
      <c r="B904" s="738" t="s">
        <v>749</v>
      </c>
      <c r="H904" s="825">
        <f>SUM(H900:H903)</f>
        <v>44760000</v>
      </c>
      <c r="I904" s="825"/>
      <c r="J904" s="1964" t="s">
        <v>955</v>
      </c>
      <c r="K904" s="1964"/>
      <c r="L904" s="1964"/>
      <c r="M904" s="1965"/>
    </row>
    <row r="905" spans="1:13" x14ac:dyDescent="0.35">
      <c r="A905" s="862"/>
      <c r="B905" s="829"/>
      <c r="C905" s="829"/>
      <c r="D905" s="829"/>
      <c r="E905" s="829"/>
      <c r="F905" s="829"/>
      <c r="G905" s="829"/>
      <c r="H905" s="832"/>
      <c r="I905" s="832"/>
      <c r="J905" s="1912" t="s">
        <v>956</v>
      </c>
      <c r="K905" s="1912"/>
      <c r="L905" s="1912"/>
      <c r="M905" s="1966"/>
    </row>
    <row r="906" spans="1:13" x14ac:dyDescent="0.35">
      <c r="A906" s="844" t="s">
        <v>776</v>
      </c>
      <c r="H906" s="657" t="s">
        <v>957</v>
      </c>
      <c r="M906" s="795"/>
    </row>
    <row r="907" spans="1:13" x14ac:dyDescent="0.35">
      <c r="A907" s="844" t="s">
        <v>777</v>
      </c>
      <c r="H907" s="657" t="s">
        <v>957</v>
      </c>
      <c r="M907" s="795"/>
    </row>
    <row r="908" spans="1:13" x14ac:dyDescent="0.35">
      <c r="A908" s="844" t="s">
        <v>958</v>
      </c>
      <c r="M908" s="795"/>
    </row>
    <row r="909" spans="1:13" x14ac:dyDescent="0.35">
      <c r="A909" s="844" t="s">
        <v>779</v>
      </c>
      <c r="M909" s="795"/>
    </row>
    <row r="910" spans="1:13" x14ac:dyDescent="0.35">
      <c r="A910" s="844" t="s">
        <v>780</v>
      </c>
      <c r="M910" s="795"/>
    </row>
    <row r="911" spans="1:13" x14ac:dyDescent="0.35">
      <c r="A911" s="862" t="s">
        <v>904</v>
      </c>
      <c r="B911" s="829"/>
      <c r="C911" s="829"/>
      <c r="D911" s="829"/>
      <c r="E911" s="829"/>
      <c r="F911" s="829"/>
      <c r="G911" s="829"/>
      <c r="H911" s="832"/>
      <c r="I911" s="832"/>
      <c r="J911" s="832"/>
      <c r="K911" s="829"/>
      <c r="L911" s="832"/>
      <c r="M911" s="833"/>
    </row>
    <row r="912" spans="1:13" x14ac:dyDescent="0.35">
      <c r="A912" s="1924" t="s">
        <v>905</v>
      </c>
      <c r="B912" s="1925"/>
      <c r="C912" s="1925"/>
      <c r="D912" s="1925"/>
      <c r="E912" s="1925"/>
      <c r="F912" s="1925"/>
      <c r="G912" s="1925"/>
      <c r="H912" s="1925"/>
      <c r="I912" s="1925"/>
      <c r="J912" s="1925"/>
      <c r="K912" s="1925"/>
      <c r="L912" s="1925"/>
      <c r="M912" s="1926"/>
    </row>
    <row r="913" spans="1:13" x14ac:dyDescent="0.35">
      <c r="A913" s="834" t="s">
        <v>455</v>
      </c>
      <c r="B913" s="1927" t="s">
        <v>456</v>
      </c>
      <c r="C913" s="1925"/>
      <c r="D913" s="1925"/>
      <c r="E913" s="1925"/>
      <c r="F913" s="1925"/>
      <c r="G913" s="1925"/>
      <c r="H913" s="1928"/>
      <c r="I913" s="786"/>
      <c r="J913" s="1927" t="s">
        <v>457</v>
      </c>
      <c r="K913" s="1928"/>
      <c r="L913" s="1927" t="s">
        <v>782</v>
      </c>
      <c r="M913" s="1926"/>
    </row>
    <row r="914" spans="1:13" x14ac:dyDescent="0.35">
      <c r="A914" s="835">
        <v>1</v>
      </c>
      <c r="B914" s="1960"/>
      <c r="C914" s="1946"/>
      <c r="D914" s="1946"/>
      <c r="E914" s="1946"/>
      <c r="F914" s="1946"/>
      <c r="G914" s="1946"/>
      <c r="H914" s="1961"/>
      <c r="I914" s="794"/>
      <c r="J914" s="1960"/>
      <c r="K914" s="1961"/>
      <c r="L914" s="1960"/>
      <c r="M914" s="1947"/>
    </row>
    <row r="915" spans="1:13" x14ac:dyDescent="0.35">
      <c r="A915" s="835">
        <v>2</v>
      </c>
      <c r="B915" s="1814"/>
      <c r="C915" s="1962"/>
      <c r="D915" s="1962"/>
      <c r="E915" s="1962"/>
      <c r="F915" s="1962"/>
      <c r="G915" s="1962"/>
      <c r="H915" s="1963"/>
      <c r="I915" s="794"/>
      <c r="J915" s="1814"/>
      <c r="K915" s="1963"/>
      <c r="L915" s="1814"/>
      <c r="M915" s="1815"/>
    </row>
    <row r="916" spans="1:13" ht="15" thickBot="1" x14ac:dyDescent="0.4">
      <c r="A916" s="870" t="s">
        <v>904</v>
      </c>
      <c r="B916" s="1967"/>
      <c r="C916" s="1968"/>
      <c r="D916" s="1968"/>
      <c r="E916" s="1968"/>
      <c r="F916" s="1968"/>
      <c r="G916" s="1968"/>
      <c r="H916" s="1969"/>
      <c r="I916" s="837"/>
      <c r="J916" s="1967"/>
      <c r="K916" s="1969"/>
      <c r="L916" s="1967"/>
      <c r="M916" s="1970"/>
    </row>
  </sheetData>
  <mergeCells count="242">
    <mergeCell ref="B915:H915"/>
    <mergeCell ref="J915:K915"/>
    <mergeCell ref="L915:M915"/>
    <mergeCell ref="B916:H916"/>
    <mergeCell ref="J916:K916"/>
    <mergeCell ref="L916:M916"/>
    <mergeCell ref="A912:M912"/>
    <mergeCell ref="B913:H913"/>
    <mergeCell ref="J913:K913"/>
    <mergeCell ref="L913:M913"/>
    <mergeCell ref="B914:H914"/>
    <mergeCell ref="J914:K914"/>
    <mergeCell ref="L914:M914"/>
    <mergeCell ref="A898:L898"/>
    <mergeCell ref="J899:M899"/>
    <mergeCell ref="J900:M900"/>
    <mergeCell ref="J901:M901"/>
    <mergeCell ref="J904:M904"/>
    <mergeCell ref="J905:M905"/>
    <mergeCell ref="A835:M835"/>
    <mergeCell ref="A836:M836"/>
    <mergeCell ref="A837:G838"/>
    <mergeCell ref="H837:H838"/>
    <mergeCell ref="J837:L837"/>
    <mergeCell ref="A839:G839"/>
    <mergeCell ref="A831:G832"/>
    <mergeCell ref="H831:K832"/>
    <mergeCell ref="L831:M832"/>
    <mergeCell ref="A834:G834"/>
    <mergeCell ref="H834:K834"/>
    <mergeCell ref="L834:M834"/>
    <mergeCell ref="A828:G828"/>
    <mergeCell ref="H828:K828"/>
    <mergeCell ref="L828:M828"/>
    <mergeCell ref="A829:G829"/>
    <mergeCell ref="H829:K829"/>
    <mergeCell ref="A830:G830"/>
    <mergeCell ref="H830:K830"/>
    <mergeCell ref="L830:M830"/>
    <mergeCell ref="A824:G824"/>
    <mergeCell ref="A825:G825"/>
    <mergeCell ref="A826:M826"/>
    <mergeCell ref="A827:G827"/>
    <mergeCell ref="H827:K827"/>
    <mergeCell ref="L827:M827"/>
    <mergeCell ref="A818:G818"/>
    <mergeCell ref="A819:G819"/>
    <mergeCell ref="A820:G820"/>
    <mergeCell ref="A821:G821"/>
    <mergeCell ref="A822:G822"/>
    <mergeCell ref="A823:G823"/>
    <mergeCell ref="A811:K812"/>
    <mergeCell ref="L811:M816"/>
    <mergeCell ref="A813:K814"/>
    <mergeCell ref="A815:K815"/>
    <mergeCell ref="A816:K816"/>
    <mergeCell ref="A817:G817"/>
    <mergeCell ref="B742:H742"/>
    <mergeCell ref="J742:K742"/>
    <mergeCell ref="L742:M742"/>
    <mergeCell ref="B743:H743"/>
    <mergeCell ref="J743:K743"/>
    <mergeCell ref="L743:M743"/>
    <mergeCell ref="A739:M739"/>
    <mergeCell ref="B740:H740"/>
    <mergeCell ref="J740:K740"/>
    <mergeCell ref="L740:M740"/>
    <mergeCell ref="B741:H741"/>
    <mergeCell ref="J741:K741"/>
    <mergeCell ref="L741:M741"/>
    <mergeCell ref="A725:L725"/>
    <mergeCell ref="J726:M726"/>
    <mergeCell ref="J727:M727"/>
    <mergeCell ref="J728:M728"/>
    <mergeCell ref="J731:M731"/>
    <mergeCell ref="J732:M732"/>
    <mergeCell ref="A652:M652"/>
    <mergeCell ref="A653:M653"/>
    <mergeCell ref="A654:G655"/>
    <mergeCell ref="H654:H655"/>
    <mergeCell ref="J654:L654"/>
    <mergeCell ref="A656:G656"/>
    <mergeCell ref="A649:G649"/>
    <mergeCell ref="H649:K649"/>
    <mergeCell ref="L649:M649"/>
    <mergeCell ref="A651:G651"/>
    <mergeCell ref="H651:K651"/>
    <mergeCell ref="L651:M651"/>
    <mergeCell ref="A646:G646"/>
    <mergeCell ref="H646:K646"/>
    <mergeCell ref="L646:M646"/>
    <mergeCell ref="A647:G647"/>
    <mergeCell ref="H647:K647"/>
    <mergeCell ref="A648:G648"/>
    <mergeCell ref="H648:K648"/>
    <mergeCell ref="L648:M648"/>
    <mergeCell ref="A641:G641"/>
    <mergeCell ref="A642:G642"/>
    <mergeCell ref="A643:G643"/>
    <mergeCell ref="A644:M644"/>
    <mergeCell ref="A645:G645"/>
    <mergeCell ref="H645:K645"/>
    <mergeCell ref="L645:M645"/>
    <mergeCell ref="A635:G635"/>
    <mergeCell ref="A636:G636"/>
    <mergeCell ref="A637:G637"/>
    <mergeCell ref="A638:G638"/>
    <mergeCell ref="A639:G639"/>
    <mergeCell ref="A640:G640"/>
    <mergeCell ref="B607:H607"/>
    <mergeCell ref="J607:K607"/>
    <mergeCell ref="L607:M607"/>
    <mergeCell ref="A629:K630"/>
    <mergeCell ref="L629:M634"/>
    <mergeCell ref="A631:K632"/>
    <mergeCell ref="A633:K633"/>
    <mergeCell ref="A634:K634"/>
    <mergeCell ref="B605:H605"/>
    <mergeCell ref="J605:K605"/>
    <mergeCell ref="L605:M605"/>
    <mergeCell ref="B606:H606"/>
    <mergeCell ref="J606:K606"/>
    <mergeCell ref="L606:M606"/>
    <mergeCell ref="J591:M591"/>
    <mergeCell ref="J592:M592"/>
    <mergeCell ref="J595:M595"/>
    <mergeCell ref="J596:M596"/>
    <mergeCell ref="A603:M603"/>
    <mergeCell ref="B604:H604"/>
    <mergeCell ref="J604:K604"/>
    <mergeCell ref="L604:M604"/>
    <mergeCell ref="A559:G560"/>
    <mergeCell ref="H559:H560"/>
    <mergeCell ref="J559:L559"/>
    <mergeCell ref="A561:G561"/>
    <mergeCell ref="A589:L589"/>
    <mergeCell ref="J590:M590"/>
    <mergeCell ref="H554:K554"/>
    <mergeCell ref="A556:G556"/>
    <mergeCell ref="H556:K556"/>
    <mergeCell ref="L556:M556"/>
    <mergeCell ref="A557:M557"/>
    <mergeCell ref="A558:M558"/>
    <mergeCell ref="A551:G551"/>
    <mergeCell ref="H551:K551"/>
    <mergeCell ref="L551:M551"/>
    <mergeCell ref="H552:K552"/>
    <mergeCell ref="L552:M552"/>
    <mergeCell ref="A553:G553"/>
    <mergeCell ref="H553:K553"/>
    <mergeCell ref="L553:M553"/>
    <mergeCell ref="A549:G549"/>
    <mergeCell ref="H549:K549"/>
    <mergeCell ref="L549:M549"/>
    <mergeCell ref="A550:G550"/>
    <mergeCell ref="H550:K550"/>
    <mergeCell ref="L550:M550"/>
    <mergeCell ref="A544:G544"/>
    <mergeCell ref="A545:G545"/>
    <mergeCell ref="A546:G546"/>
    <mergeCell ref="A547:M547"/>
    <mergeCell ref="A548:G548"/>
    <mergeCell ref="H548:K548"/>
    <mergeCell ref="L548:M548"/>
    <mergeCell ref="A538:G538"/>
    <mergeCell ref="A539:G539"/>
    <mergeCell ref="A540:G540"/>
    <mergeCell ref="A541:G541"/>
    <mergeCell ref="H541:J541"/>
    <mergeCell ref="A543:G543"/>
    <mergeCell ref="B72:H72"/>
    <mergeCell ref="J72:K72"/>
    <mergeCell ref="L72:M72"/>
    <mergeCell ref="A532:K533"/>
    <mergeCell ref="L532:M537"/>
    <mergeCell ref="A534:K535"/>
    <mergeCell ref="A536:K536"/>
    <mergeCell ref="A537:K537"/>
    <mergeCell ref="B70:H70"/>
    <mergeCell ref="J70:K70"/>
    <mergeCell ref="L70:M70"/>
    <mergeCell ref="B71:H71"/>
    <mergeCell ref="J71:K71"/>
    <mergeCell ref="L71:M71"/>
    <mergeCell ref="J57:M57"/>
    <mergeCell ref="J60:M60"/>
    <mergeCell ref="J61:M61"/>
    <mergeCell ref="A64:G64"/>
    <mergeCell ref="A68:M68"/>
    <mergeCell ref="B69:H69"/>
    <mergeCell ref="J69:K69"/>
    <mergeCell ref="L69:M69"/>
    <mergeCell ref="H38:I38"/>
    <mergeCell ref="H42:I42"/>
    <mergeCell ref="H53:I53"/>
    <mergeCell ref="A54:L54"/>
    <mergeCell ref="J55:M55"/>
    <mergeCell ref="J56:M56"/>
    <mergeCell ref="A27:G27"/>
    <mergeCell ref="H27:I27"/>
    <mergeCell ref="H29:I29"/>
    <mergeCell ref="H30:I30"/>
    <mergeCell ref="H34:I34"/>
    <mergeCell ref="H35:I35"/>
    <mergeCell ref="A22:G22"/>
    <mergeCell ref="H22:K22"/>
    <mergeCell ref="L22:M22"/>
    <mergeCell ref="A23:M23"/>
    <mergeCell ref="A24:M24"/>
    <mergeCell ref="A25:G26"/>
    <mergeCell ref="H25:I26"/>
    <mergeCell ref="J25:L25"/>
    <mergeCell ref="A20:G20"/>
    <mergeCell ref="H20:K20"/>
    <mergeCell ref="L20:M20"/>
    <mergeCell ref="A21:G21"/>
    <mergeCell ref="H21:K21"/>
    <mergeCell ref="L21:M21"/>
    <mergeCell ref="A18:G18"/>
    <mergeCell ref="H18:K18"/>
    <mergeCell ref="L18:M18"/>
    <mergeCell ref="A19:G19"/>
    <mergeCell ref="H19:K19"/>
    <mergeCell ref="L19:M19"/>
    <mergeCell ref="A15:G15"/>
    <mergeCell ref="A16:G16"/>
    <mergeCell ref="A17:M17"/>
    <mergeCell ref="A7:G7"/>
    <mergeCell ref="A8:G8"/>
    <mergeCell ref="A9:G9"/>
    <mergeCell ref="A10:G10"/>
    <mergeCell ref="A11:G11"/>
    <mergeCell ref="A12:G12"/>
    <mergeCell ref="A1:D6"/>
    <mergeCell ref="E1:K2"/>
    <mergeCell ref="L1:M6"/>
    <mergeCell ref="E3:K4"/>
    <mergeCell ref="E5:K5"/>
    <mergeCell ref="E6:K6"/>
    <mergeCell ref="H12:M12"/>
    <mergeCell ref="A13:G13"/>
    <mergeCell ref="A14:G14"/>
  </mergeCells>
  <pageMargins left="0.39370078740157483" right="0.43307086614173229" top="0.78740157480314965" bottom="0.78740157480314965" header="0" footer="0"/>
  <pageSetup paperSize="5" scale="70" orientation="portrait" horizontalDpi="4294967294" verticalDpi="4294967294" r:id="rId1"/>
  <rowBreaks count="1" manualBreakCount="1">
    <brk id="85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A61A-168B-43C9-B5A8-BC3BD1926D80}">
  <dimension ref="B2:W123"/>
  <sheetViews>
    <sheetView view="pageBreakPreview" topLeftCell="A27" zoomScale="85" zoomScaleNormal="70" zoomScaleSheetLayoutView="85" workbookViewId="0">
      <selection activeCell="Q42" sqref="Q42:S42"/>
    </sheetView>
  </sheetViews>
  <sheetFormatPr defaultRowHeight="14.5" x14ac:dyDescent="0.35"/>
  <cols>
    <col min="1" max="7" width="4.08984375" customWidth="1"/>
    <col min="10" max="10" width="38.08984375" customWidth="1"/>
    <col min="11" max="12" width="6" customWidth="1"/>
    <col min="13" max="13" width="11.90625" customWidth="1"/>
    <col min="14" max="15" width="8.08984375" customWidth="1"/>
    <col min="16" max="16" width="13" customWidth="1"/>
    <col min="17" max="17" width="0.453125" customWidth="1"/>
    <col min="18" max="18" width="18.7265625" customWidth="1"/>
    <col min="19" max="19" width="2.08984375" customWidth="1"/>
    <col min="20" max="20" width="4.54296875" customWidth="1"/>
    <col min="21" max="21" width="17.453125" customWidth="1"/>
    <col min="23" max="23" width="11.63281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1063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" thickBot="1" x14ac:dyDescent="0.4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" thickBot="1" x14ac:dyDescent="0.4">
      <c r="B9" s="1070" t="s">
        <v>8</v>
      </c>
      <c r="C9" s="1071"/>
      <c r="D9" s="1071"/>
      <c r="E9" s="1071"/>
      <c r="F9" s="1072"/>
      <c r="G9" s="1070" t="s">
        <v>655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thickBot="1" x14ac:dyDescent="0.4">
      <c r="B10" s="1070" t="s">
        <v>10</v>
      </c>
      <c r="C10" s="1071"/>
      <c r="D10" s="1071"/>
      <c r="E10" s="1071"/>
      <c r="F10" s="1072"/>
      <c r="G10" s="1070" t="s">
        <v>656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thickBot="1" x14ac:dyDescent="0.4">
      <c r="B11" s="1070" t="s">
        <v>12</v>
      </c>
      <c r="C11" s="1071"/>
      <c r="D11" s="1071"/>
      <c r="E11" s="1071"/>
      <c r="F11" s="1072"/>
      <c r="G11" s="1070" t="s">
        <v>862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thickBot="1" x14ac:dyDescent="0.4">
      <c r="B12" s="1070" t="s">
        <v>14</v>
      </c>
      <c r="C12" s="1071"/>
      <c r="D12" s="1071"/>
      <c r="E12" s="1071"/>
      <c r="F12" s="1072"/>
      <c r="G12" s="1070" t="s">
        <v>658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thickBot="1" x14ac:dyDescent="0.4">
      <c r="B13" s="1070" t="s">
        <v>16</v>
      </c>
      <c r="C13" s="1071"/>
      <c r="D13" s="1071"/>
      <c r="E13" s="1071"/>
      <c r="F13" s="1072"/>
      <c r="G13" s="1070" t="s">
        <v>658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thickBot="1" x14ac:dyDescent="0.4">
      <c r="B14" s="1070" t="s">
        <v>18</v>
      </c>
      <c r="C14" s="1071"/>
      <c r="D14" s="1071"/>
      <c r="E14" s="1071"/>
      <c r="F14" s="1072"/>
      <c r="G14" s="1995" t="s">
        <v>1064</v>
      </c>
      <c r="H14" s="1996"/>
      <c r="I14" s="1996"/>
      <c r="J14" s="1996"/>
      <c r="K14" s="1996"/>
      <c r="L14" s="1996"/>
      <c r="M14" s="1996"/>
      <c r="N14" s="1996"/>
      <c r="O14" s="1996"/>
      <c r="P14" s="1996"/>
      <c r="Q14" s="1996"/>
      <c r="R14" s="1996"/>
      <c r="S14" s="1997"/>
    </row>
    <row r="15" spans="2:19" ht="15" thickBot="1" x14ac:dyDescent="0.4">
      <c r="B15" s="1070" t="s">
        <v>20</v>
      </c>
      <c r="C15" s="1071"/>
      <c r="D15" s="1071"/>
      <c r="E15" s="1071"/>
      <c r="F15" s="1072"/>
      <c r="G15" s="1070" t="s">
        <v>1065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thickBot="1" x14ac:dyDescent="0.4">
      <c r="B16" s="1070" t="s">
        <v>22</v>
      </c>
      <c r="C16" s="1071"/>
      <c r="D16" s="1071"/>
      <c r="E16" s="1071"/>
      <c r="F16" s="1072"/>
      <c r="G16" s="1070" t="s">
        <v>816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" thickBot="1" x14ac:dyDescent="0.4">
      <c r="B17" s="1070" t="s">
        <v>662</v>
      </c>
      <c r="C17" s="1071"/>
      <c r="D17" s="1071"/>
      <c r="E17" s="1071"/>
      <c r="F17" s="1072"/>
      <c r="G17" s="1070" t="s">
        <v>1066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" thickBot="1" x14ac:dyDescent="0.4">
      <c r="B18" s="1070" t="s">
        <v>664</v>
      </c>
      <c r="C18" s="1071"/>
      <c r="D18" s="1071"/>
      <c r="E18" s="1071"/>
      <c r="F18" s="1072"/>
      <c r="G18" s="1070" t="s">
        <v>1067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" thickBot="1" x14ac:dyDescent="0.4">
      <c r="B19" s="1070" t="s">
        <v>666</v>
      </c>
      <c r="C19" s="1071"/>
      <c r="D19" s="1071"/>
      <c r="E19" s="1071"/>
      <c r="F19" s="1072"/>
      <c r="G19" s="1070" t="s">
        <v>819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5" t="s">
        <v>28</v>
      </c>
      <c r="C21" s="1075"/>
      <c r="D21" s="1075"/>
      <c r="E21" s="1075"/>
      <c r="F21" s="1075"/>
      <c r="G21" s="1075"/>
      <c r="H21" s="1075"/>
      <c r="I21" s="1075"/>
      <c r="J21" s="1075"/>
      <c r="K21" s="1075"/>
      <c r="L21" s="1075"/>
      <c r="M21" s="1075"/>
      <c r="N21" s="1075"/>
      <c r="O21" s="1075"/>
      <c r="P21" s="1075"/>
      <c r="Q21" s="1075"/>
      <c r="R21" s="1075"/>
      <c r="S21" s="1075"/>
    </row>
    <row r="22" spans="2:19" ht="15" thickBot="1" x14ac:dyDescent="0.4">
      <c r="B22" s="1077" t="s">
        <v>29</v>
      </c>
      <c r="C22" s="1077"/>
      <c r="D22" s="1077"/>
      <c r="E22" s="1075" t="s">
        <v>30</v>
      </c>
      <c r="F22" s="1075"/>
      <c r="G22" s="1075"/>
      <c r="H22" s="1075"/>
      <c r="I22" s="1075"/>
      <c r="J22" s="1075"/>
      <c r="K22" s="1075"/>
      <c r="L22" s="1075"/>
      <c r="M22" s="1075"/>
      <c r="N22" s="1075" t="s">
        <v>31</v>
      </c>
      <c r="O22" s="1075"/>
      <c r="P22" s="1075"/>
      <c r="Q22" s="1075"/>
      <c r="R22" s="1075"/>
      <c r="S22" s="1075"/>
    </row>
    <row r="23" spans="2:19" ht="29.4" customHeight="1" thickBot="1" x14ac:dyDescent="0.4">
      <c r="B23" s="1077" t="s">
        <v>32</v>
      </c>
      <c r="C23" s="1077"/>
      <c r="D23" s="1077"/>
      <c r="E23" s="1077" t="s">
        <v>1068</v>
      </c>
      <c r="F23" s="1077"/>
      <c r="G23" s="1077"/>
      <c r="H23" s="1077"/>
      <c r="I23" s="1077"/>
      <c r="J23" s="1077"/>
      <c r="K23" s="1077"/>
      <c r="L23" s="1077"/>
      <c r="M23" s="1077"/>
      <c r="N23" s="1077" t="s">
        <v>2</v>
      </c>
      <c r="O23" s="1077"/>
      <c r="P23" s="1077"/>
      <c r="Q23" s="1077"/>
      <c r="R23" s="1077"/>
      <c r="S23" s="1077"/>
    </row>
    <row r="24" spans="2:19" ht="15" thickBot="1" x14ac:dyDescent="0.4">
      <c r="B24" s="1077" t="s">
        <v>34</v>
      </c>
      <c r="C24" s="1077"/>
      <c r="D24" s="1077"/>
      <c r="E24" s="1077" t="s">
        <v>1069</v>
      </c>
      <c r="F24" s="1077"/>
      <c r="G24" s="1077"/>
      <c r="H24" s="1077"/>
      <c r="I24" s="1077"/>
      <c r="J24" s="1077"/>
      <c r="K24" s="1077"/>
      <c r="L24" s="1077"/>
      <c r="M24" s="1077"/>
      <c r="N24" s="1077" t="s">
        <v>2</v>
      </c>
      <c r="O24" s="1077"/>
      <c r="P24" s="1077"/>
      <c r="Q24" s="1077"/>
      <c r="R24" s="1077"/>
      <c r="S24" s="1077"/>
    </row>
    <row r="25" spans="2:19" ht="15" thickBot="1" x14ac:dyDescent="0.4">
      <c r="B25" s="1077" t="s">
        <v>37</v>
      </c>
      <c r="C25" s="1077"/>
      <c r="D25" s="1077"/>
      <c r="E25" s="1077" t="s">
        <v>658</v>
      </c>
      <c r="F25" s="1077"/>
      <c r="G25" s="1077"/>
      <c r="H25" s="1077"/>
      <c r="I25" s="1077"/>
      <c r="J25" s="1077"/>
      <c r="K25" s="1077"/>
      <c r="L25" s="1077"/>
      <c r="M25" s="1077"/>
      <c r="N25" s="1075"/>
      <c r="O25" s="1075"/>
      <c r="P25" s="1075"/>
      <c r="Q25" s="1075"/>
      <c r="R25" s="1075"/>
      <c r="S25" s="1075"/>
    </row>
    <row r="26" spans="2:19" ht="15" thickBot="1" x14ac:dyDescent="0.4">
      <c r="B26" s="1077" t="s">
        <v>39</v>
      </c>
      <c r="C26" s="1077"/>
      <c r="D26" s="1077"/>
      <c r="E26" s="1077" t="s">
        <v>658</v>
      </c>
      <c r="F26" s="1077"/>
      <c r="G26" s="1077"/>
      <c r="H26" s="1077"/>
      <c r="I26" s="1077"/>
      <c r="J26" s="1077"/>
      <c r="K26" s="1077"/>
      <c r="L26" s="1077"/>
      <c r="M26" s="1077"/>
      <c r="N26" s="1075"/>
      <c r="O26" s="1075"/>
      <c r="P26" s="1075"/>
      <c r="Q26" s="1075"/>
      <c r="R26" s="1075"/>
      <c r="S26" s="1075"/>
    </row>
    <row r="27" spans="2:19" ht="15.75" customHeight="1" thickBot="1" x14ac:dyDescent="0.4">
      <c r="B27" s="880" t="s">
        <v>1070</v>
      </c>
      <c r="C27" s="155"/>
      <c r="D27" s="155"/>
      <c r="E27" s="155"/>
      <c r="F27" s="155"/>
      <c r="G27" s="155"/>
      <c r="H27" s="155"/>
      <c r="I27" s="881"/>
      <c r="J27" s="882"/>
      <c r="K27" s="883"/>
      <c r="L27" s="883"/>
      <c r="M27" s="883"/>
      <c r="N27" s="883"/>
      <c r="O27" s="883"/>
      <c r="P27" s="883"/>
      <c r="Q27" s="883"/>
      <c r="R27" s="883"/>
      <c r="S27" s="884"/>
    </row>
    <row r="28" spans="2:19" ht="16" thickBot="1" x14ac:dyDescent="0.4">
      <c r="B28" s="360"/>
    </row>
    <row r="29" spans="2:19" ht="15" thickBot="1" x14ac:dyDescent="0.4">
      <c r="B29" s="1998"/>
      <c r="C29" s="1999"/>
      <c r="D29" s="1999"/>
      <c r="E29" s="1999"/>
      <c r="F29" s="1999"/>
      <c r="G29" s="1999"/>
      <c r="H29" s="1999"/>
      <c r="I29" s="1438" t="s">
        <v>2</v>
      </c>
      <c r="J29" s="1438"/>
      <c r="K29" s="1438"/>
      <c r="L29" s="1438"/>
      <c r="M29" s="1438"/>
      <c r="N29" s="1438"/>
      <c r="O29" s="1438"/>
      <c r="P29" s="1438"/>
      <c r="Q29" s="1999"/>
      <c r="R29" s="1999"/>
      <c r="S29" s="2000"/>
    </row>
    <row r="30" spans="2:19" ht="15" thickBot="1" x14ac:dyDescent="0.4">
      <c r="B30" s="1082" t="s">
        <v>2</v>
      </c>
      <c r="C30" s="1083"/>
      <c r="D30" s="1083"/>
      <c r="E30" s="1083"/>
      <c r="F30" s="1083"/>
      <c r="G30" s="1083"/>
      <c r="H30" s="1083"/>
      <c r="I30" s="1089"/>
      <c r="J30" s="1089"/>
      <c r="K30" s="1089"/>
      <c r="L30" s="1089"/>
      <c r="M30" s="1089"/>
      <c r="N30" s="1089"/>
      <c r="O30" s="1089"/>
      <c r="P30" s="1089"/>
      <c r="Q30" s="1089"/>
      <c r="R30" s="1089"/>
      <c r="S30" s="1097"/>
    </row>
    <row r="31" spans="2:19" ht="15" thickBot="1" x14ac:dyDescent="0.4">
      <c r="B31" s="1098"/>
      <c r="C31" s="1089"/>
      <c r="D31" s="1089"/>
      <c r="E31" s="1089"/>
      <c r="F31" s="1089"/>
      <c r="G31" s="1089"/>
      <c r="H31" s="1089"/>
      <c r="I31" s="1428" t="s">
        <v>135</v>
      </c>
      <c r="J31" s="1428"/>
      <c r="K31" s="1428"/>
      <c r="L31" s="1428"/>
      <c r="M31" s="1428"/>
      <c r="N31" s="1428"/>
      <c r="O31" s="1428"/>
      <c r="P31" s="1428"/>
      <c r="Q31" s="1089"/>
      <c r="R31" s="1089"/>
      <c r="S31" s="1097"/>
    </row>
    <row r="32" spans="2:19" ht="16.25" customHeight="1" thickBot="1" x14ac:dyDescent="0.4">
      <c r="B32" s="1098" t="s">
        <v>42</v>
      </c>
      <c r="C32" s="1089"/>
      <c r="D32" s="1089"/>
      <c r="E32" s="1089"/>
      <c r="F32" s="1089"/>
      <c r="G32" s="1089"/>
      <c r="H32" s="1089"/>
      <c r="I32" s="155" t="s">
        <v>1071</v>
      </c>
      <c r="J32" s="155"/>
      <c r="K32" s="155"/>
      <c r="L32" s="155"/>
      <c r="M32" s="155"/>
      <c r="N32" s="155"/>
      <c r="O32" s="155"/>
      <c r="P32" s="155"/>
      <c r="Q32" s="155"/>
      <c r="R32" s="155"/>
      <c r="S32" s="885"/>
    </row>
    <row r="33" spans="2:19" ht="15" thickBot="1" x14ac:dyDescent="0.4">
      <c r="B33" s="1082" t="s">
        <v>44</v>
      </c>
      <c r="C33" s="1083"/>
      <c r="D33" s="1083"/>
      <c r="E33" s="1083"/>
      <c r="F33" s="1083"/>
      <c r="G33" s="1083"/>
      <c r="H33" s="1083"/>
      <c r="I33" s="1089" t="s">
        <v>824</v>
      </c>
      <c r="J33" s="1089"/>
      <c r="K33" s="1089"/>
      <c r="L33" s="1089"/>
      <c r="M33" s="1089"/>
      <c r="N33" s="1089"/>
      <c r="O33" s="1089"/>
      <c r="P33" s="1089"/>
      <c r="Q33" s="1089"/>
      <c r="R33" s="1089"/>
      <c r="S33" s="1097"/>
    </row>
    <row r="34" spans="2:19" ht="15" thickBot="1" x14ac:dyDescent="0.4">
      <c r="B34" s="1098" t="s">
        <v>46</v>
      </c>
      <c r="C34" s="1089"/>
      <c r="D34" s="1089"/>
      <c r="E34" s="1089"/>
      <c r="F34" s="1089"/>
      <c r="G34" s="1089"/>
      <c r="H34" s="1089"/>
      <c r="I34" s="1089" t="s">
        <v>1072</v>
      </c>
      <c r="J34" s="1089"/>
      <c r="K34" s="1089"/>
      <c r="L34" s="1089"/>
      <c r="M34" s="1089"/>
      <c r="N34" s="1089"/>
      <c r="O34" s="1089"/>
      <c r="P34" s="1089"/>
      <c r="Q34" s="1089"/>
      <c r="R34" s="1089"/>
      <c r="S34" s="1097"/>
    </row>
    <row r="35" spans="2:19" ht="32.4" customHeight="1" thickBot="1" x14ac:dyDescent="0.4">
      <c r="B35" s="1082" t="s">
        <v>50</v>
      </c>
      <c r="C35" s="1083"/>
      <c r="D35" s="1083"/>
      <c r="E35" s="1083"/>
      <c r="F35" s="1083"/>
      <c r="G35" s="1083"/>
      <c r="H35" s="1083"/>
      <c r="I35" s="1089" t="s">
        <v>1073</v>
      </c>
      <c r="J35" s="1089"/>
      <c r="K35" s="1089"/>
      <c r="L35" s="1089"/>
      <c r="M35" s="1089"/>
      <c r="N35" s="1089"/>
      <c r="O35" s="1089"/>
      <c r="P35" s="1089"/>
      <c r="Q35" s="1186" t="s">
        <v>1074</v>
      </c>
      <c r="R35" s="1186"/>
      <c r="S35" s="1341"/>
    </row>
    <row r="36" spans="2:19" ht="15" thickBot="1" x14ac:dyDescent="0.4">
      <c r="B36" s="1082" t="s">
        <v>48</v>
      </c>
      <c r="C36" s="1083"/>
      <c r="D36" s="1083"/>
      <c r="E36" s="1083"/>
      <c r="F36" s="1083"/>
      <c r="G36" s="1083"/>
      <c r="H36" s="1083"/>
      <c r="I36" s="1089" t="s">
        <v>1075</v>
      </c>
      <c r="J36" s="1089"/>
      <c r="K36" s="1089"/>
      <c r="L36" s="1089"/>
      <c r="M36" s="1089"/>
      <c r="N36" s="1089"/>
      <c r="O36" s="1089"/>
      <c r="P36" s="1089"/>
      <c r="Q36" s="1089"/>
      <c r="R36" s="1089"/>
      <c r="S36" s="1097"/>
    </row>
    <row r="37" spans="2:19" ht="15" thickBot="1" x14ac:dyDescent="0.4">
      <c r="B37" s="1098" t="s">
        <v>472</v>
      </c>
      <c r="C37" s="1089"/>
      <c r="D37" s="1089"/>
      <c r="E37" s="1089"/>
      <c r="F37" s="1089"/>
      <c r="G37" s="1089"/>
      <c r="H37" s="1089"/>
      <c r="I37" s="1071" t="s">
        <v>473</v>
      </c>
      <c r="J37" s="1071"/>
      <c r="K37" s="1071"/>
      <c r="L37" s="1071"/>
      <c r="M37" s="1071"/>
      <c r="N37" s="1071"/>
      <c r="O37" s="1071"/>
      <c r="P37" s="1071"/>
      <c r="Q37" s="1089"/>
      <c r="R37" s="1089"/>
      <c r="S37" s="1097"/>
    </row>
    <row r="38" spans="2:19" ht="15" thickBot="1" x14ac:dyDescent="0.4">
      <c r="B38" s="1343" t="s">
        <v>353</v>
      </c>
      <c r="C38" s="1092"/>
      <c r="D38" s="1092"/>
      <c r="E38" s="1092"/>
      <c r="F38" s="1092"/>
      <c r="G38" s="1344"/>
      <c r="H38" s="1347" t="s">
        <v>56</v>
      </c>
      <c r="I38" s="1092"/>
      <c r="J38" s="1344"/>
      <c r="K38" s="1185" t="s">
        <v>57</v>
      </c>
      <c r="L38" s="1186"/>
      <c r="M38" s="1186"/>
      <c r="N38" s="1186"/>
      <c r="O38" s="1186"/>
      <c r="P38" s="1183"/>
      <c r="Q38" s="1185" t="s">
        <v>354</v>
      </c>
      <c r="R38" s="1186"/>
      <c r="S38" s="1341"/>
    </row>
    <row r="39" spans="2:19" ht="15" thickBot="1" x14ac:dyDescent="0.4">
      <c r="B39" s="1345"/>
      <c r="C39" s="1171"/>
      <c r="D39" s="1171"/>
      <c r="E39" s="1171"/>
      <c r="F39" s="1171"/>
      <c r="G39" s="1346"/>
      <c r="H39" s="1348"/>
      <c r="I39" s="1171"/>
      <c r="J39" s="1346"/>
      <c r="K39" s="1185" t="s">
        <v>59</v>
      </c>
      <c r="L39" s="1183"/>
      <c r="M39" s="334" t="s">
        <v>60</v>
      </c>
      <c r="N39" s="1185" t="s">
        <v>355</v>
      </c>
      <c r="O39" s="1183"/>
      <c r="P39" s="19" t="s">
        <v>62</v>
      </c>
      <c r="Q39" s="1185" t="s">
        <v>356</v>
      </c>
      <c r="R39" s="1186"/>
      <c r="S39" s="1341"/>
    </row>
    <row r="40" spans="2:19" ht="15" thickBot="1" x14ac:dyDescent="0.4">
      <c r="B40" s="1182">
        <v>1</v>
      </c>
      <c r="C40" s="1186"/>
      <c r="D40" s="1186"/>
      <c r="E40" s="1186"/>
      <c r="F40" s="1186"/>
      <c r="G40" s="1183"/>
      <c r="H40" s="1185">
        <v>2</v>
      </c>
      <c r="I40" s="1186"/>
      <c r="J40" s="1183"/>
      <c r="K40" s="1185">
        <v>3</v>
      </c>
      <c r="L40" s="1183"/>
      <c r="M40" s="337">
        <v>4</v>
      </c>
      <c r="N40" s="1185">
        <v>5</v>
      </c>
      <c r="O40" s="1183"/>
      <c r="P40" s="337">
        <v>6</v>
      </c>
      <c r="Q40" s="1185" t="s">
        <v>63</v>
      </c>
      <c r="R40" s="1186"/>
      <c r="S40" s="1341"/>
    </row>
    <row r="41" spans="2:19" ht="15" thickBot="1" x14ac:dyDescent="0.4">
      <c r="B41" s="16" t="s">
        <v>1076</v>
      </c>
      <c r="C41" s="15" t="s">
        <v>1076</v>
      </c>
      <c r="D41" s="15" t="s">
        <v>1076</v>
      </c>
      <c r="E41" s="17" t="s">
        <v>1077</v>
      </c>
      <c r="F41" s="17" t="s">
        <v>1077</v>
      </c>
      <c r="G41" s="17" t="s">
        <v>1077</v>
      </c>
      <c r="H41" s="886" t="s">
        <v>926</v>
      </c>
      <c r="I41" s="886"/>
      <c r="J41" s="886"/>
      <c r="K41" s="2005"/>
      <c r="L41" s="2006"/>
      <c r="M41" s="887"/>
      <c r="N41" s="2007"/>
      <c r="O41" s="2008"/>
      <c r="P41" s="30" t="s">
        <v>2</v>
      </c>
      <c r="Q41" s="991">
        <f>K41*N41</f>
        <v>0</v>
      </c>
      <c r="R41" s="992">
        <f>R99</f>
        <v>23155000</v>
      </c>
      <c r="S41" s="993"/>
    </row>
    <row r="42" spans="2:19" ht="15" thickBot="1" x14ac:dyDescent="0.4">
      <c r="B42" s="16" t="s">
        <v>1076</v>
      </c>
      <c r="C42" s="15" t="s">
        <v>1076</v>
      </c>
      <c r="D42" s="15" t="s">
        <v>1076</v>
      </c>
      <c r="E42" s="17" t="s">
        <v>1077</v>
      </c>
      <c r="F42" s="17" t="s">
        <v>1077</v>
      </c>
      <c r="G42" s="17" t="s">
        <v>1077</v>
      </c>
      <c r="H42" s="888" t="s">
        <v>939</v>
      </c>
      <c r="I42" s="888"/>
      <c r="J42" s="888"/>
      <c r="K42" s="2001"/>
      <c r="L42" s="2002"/>
      <c r="M42" s="889"/>
      <c r="N42" s="2003"/>
      <c r="O42" s="2004"/>
      <c r="P42" s="30" t="s">
        <v>2</v>
      </c>
      <c r="Q42" s="1682">
        <f>K42*N42</f>
        <v>0</v>
      </c>
      <c r="R42" s="1684"/>
      <c r="S42" s="1685"/>
    </row>
    <row r="43" spans="2:19" ht="15" thickBot="1" x14ac:dyDescent="0.4">
      <c r="B43" s="16"/>
      <c r="C43" s="15"/>
      <c r="D43" s="15"/>
      <c r="E43" s="17"/>
      <c r="F43" s="17"/>
      <c r="G43" s="17"/>
      <c r="H43" s="890" t="s">
        <v>758</v>
      </c>
      <c r="I43" s="890"/>
      <c r="J43" s="890"/>
      <c r="K43" s="2033"/>
      <c r="L43" s="2034"/>
      <c r="M43" s="891"/>
      <c r="N43" s="2031"/>
      <c r="O43" s="2032"/>
      <c r="P43" s="30" t="s">
        <v>2</v>
      </c>
      <c r="Q43" s="1682">
        <f t="shared" ref="Q43:Q45" si="0">K43*N43</f>
        <v>0</v>
      </c>
      <c r="R43" s="1684"/>
      <c r="S43" s="1685"/>
    </row>
    <row r="44" spans="2:19" ht="15" thickBot="1" x14ac:dyDescent="0.4">
      <c r="B44" s="16"/>
      <c r="C44" s="15"/>
      <c r="D44" s="15"/>
      <c r="E44" s="17"/>
      <c r="F44" s="17"/>
      <c r="G44" s="17"/>
      <c r="H44" s="892" t="s">
        <v>1078</v>
      </c>
      <c r="I44" s="892"/>
      <c r="J44" s="892"/>
      <c r="K44" s="2009">
        <v>10</v>
      </c>
      <c r="L44" s="2010"/>
      <c r="M44" s="893" t="s">
        <v>480</v>
      </c>
      <c r="N44" s="2011">
        <v>52000</v>
      </c>
      <c r="O44" s="2012"/>
      <c r="P44" s="30" t="s">
        <v>2</v>
      </c>
      <c r="Q44" s="1682">
        <f t="shared" si="0"/>
        <v>520000</v>
      </c>
      <c r="R44" s="1684"/>
      <c r="S44" s="1685"/>
    </row>
    <row r="45" spans="2:19" ht="15" thickBot="1" x14ac:dyDescent="0.4">
      <c r="B45" s="16"/>
      <c r="C45" s="15"/>
      <c r="D45" s="15"/>
      <c r="E45" s="17"/>
      <c r="F45" s="17"/>
      <c r="G45" s="17"/>
      <c r="H45" s="892" t="s">
        <v>1079</v>
      </c>
      <c r="I45" s="892"/>
      <c r="J45" s="892"/>
      <c r="K45" s="2009">
        <v>10</v>
      </c>
      <c r="L45" s="2010"/>
      <c r="M45" s="893" t="s">
        <v>480</v>
      </c>
      <c r="N45" s="2011">
        <v>59000</v>
      </c>
      <c r="O45" s="2012"/>
      <c r="P45" s="30" t="s">
        <v>2</v>
      </c>
      <c r="Q45" s="1682">
        <f t="shared" si="0"/>
        <v>590000</v>
      </c>
      <c r="R45" s="1684"/>
      <c r="S45" s="1685"/>
    </row>
    <row r="46" spans="2:19" ht="15" thickBot="1" x14ac:dyDescent="0.4">
      <c r="B46" s="16"/>
      <c r="C46" s="15"/>
      <c r="D46" s="15"/>
      <c r="E46" s="17"/>
      <c r="F46" s="17"/>
      <c r="G46" s="17"/>
      <c r="H46" s="895" t="s">
        <v>1080</v>
      </c>
      <c r="I46" s="895"/>
      <c r="J46" s="895"/>
      <c r="K46" s="2009"/>
      <c r="L46" s="2010"/>
      <c r="M46" s="891"/>
      <c r="N46" s="2011"/>
      <c r="O46" s="2012"/>
      <c r="P46" s="30" t="s">
        <v>2</v>
      </c>
      <c r="Q46" s="1682">
        <f t="shared" ref="Q46:Q98" si="1">K46*N46</f>
        <v>0</v>
      </c>
      <c r="R46" s="1684"/>
      <c r="S46" s="1685"/>
    </row>
    <row r="47" spans="2:19" ht="15" thickBot="1" x14ac:dyDescent="0.4">
      <c r="B47" s="16"/>
      <c r="C47" s="15"/>
      <c r="D47" s="15"/>
      <c r="E47" s="17"/>
      <c r="F47" s="17"/>
      <c r="G47" s="17"/>
      <c r="H47" s="892" t="s">
        <v>1081</v>
      </c>
      <c r="I47" s="892"/>
      <c r="J47" s="892"/>
      <c r="K47" s="2009">
        <v>3500</v>
      </c>
      <c r="L47" s="2010"/>
      <c r="M47" s="893" t="s">
        <v>474</v>
      </c>
      <c r="N47" s="2011">
        <v>350</v>
      </c>
      <c r="O47" s="2012"/>
      <c r="P47" s="30" t="s">
        <v>2</v>
      </c>
      <c r="Q47" s="1682">
        <f t="shared" si="1"/>
        <v>1225000</v>
      </c>
      <c r="R47" s="1684"/>
      <c r="S47" s="1685"/>
    </row>
    <row r="48" spans="2:19" ht="15" thickBot="1" x14ac:dyDescent="0.4">
      <c r="B48" s="16"/>
      <c r="C48" s="15"/>
      <c r="D48" s="15"/>
      <c r="E48" s="17"/>
      <c r="F48" s="17"/>
      <c r="G48" s="17"/>
      <c r="H48" s="892"/>
      <c r="I48" s="892"/>
      <c r="J48" s="892"/>
      <c r="K48" s="896"/>
      <c r="L48" s="897"/>
      <c r="M48" s="893"/>
      <c r="N48" s="898"/>
      <c r="O48" s="899"/>
      <c r="P48" s="30"/>
      <c r="Q48" s="349"/>
      <c r="R48" s="350"/>
      <c r="S48" s="351"/>
    </row>
    <row r="49" spans="2:19" ht="15" thickBot="1" x14ac:dyDescent="0.4">
      <c r="B49" s="16"/>
      <c r="C49" s="15"/>
      <c r="D49" s="15"/>
      <c r="E49" s="17"/>
      <c r="F49" s="17"/>
      <c r="G49" s="17"/>
      <c r="H49" s="895" t="s">
        <v>1082</v>
      </c>
      <c r="I49" s="895"/>
      <c r="J49" s="895"/>
      <c r="K49" s="2009"/>
      <c r="L49" s="2010"/>
      <c r="M49" s="891"/>
      <c r="N49" s="2011"/>
      <c r="O49" s="2012"/>
      <c r="P49" s="30" t="s">
        <v>2</v>
      </c>
      <c r="Q49" s="1682">
        <f t="shared" si="1"/>
        <v>0</v>
      </c>
      <c r="R49" s="1684"/>
      <c r="S49" s="1685"/>
    </row>
    <row r="50" spans="2:19" ht="15" thickBot="1" x14ac:dyDescent="0.4">
      <c r="B50" s="16"/>
      <c r="C50" s="15"/>
      <c r="D50" s="15"/>
      <c r="E50" s="17"/>
      <c r="F50" s="17"/>
      <c r="G50" s="17"/>
      <c r="H50" s="900" t="s">
        <v>898</v>
      </c>
      <c r="I50" s="900"/>
      <c r="J50" s="900"/>
      <c r="K50" s="2009"/>
      <c r="L50" s="2010"/>
      <c r="M50" s="894"/>
      <c r="N50" s="2011"/>
      <c r="O50" s="2012"/>
      <c r="P50" s="30" t="s">
        <v>2</v>
      </c>
      <c r="Q50" s="1682">
        <f t="shared" si="1"/>
        <v>0</v>
      </c>
      <c r="R50" s="1684"/>
      <c r="S50" s="1685"/>
    </row>
    <row r="51" spans="2:19" ht="15" thickBot="1" x14ac:dyDescent="0.4">
      <c r="B51" s="16"/>
      <c r="C51" s="15"/>
      <c r="D51" s="15"/>
      <c r="E51" s="17"/>
      <c r="F51" s="17"/>
      <c r="G51" s="17"/>
      <c r="H51" s="901" t="s">
        <v>1157</v>
      </c>
      <c r="I51" s="901"/>
      <c r="J51" s="901"/>
      <c r="K51" s="2009">
        <v>231</v>
      </c>
      <c r="L51" s="2010"/>
      <c r="M51" s="894" t="s">
        <v>596</v>
      </c>
      <c r="N51" s="2011">
        <v>25000</v>
      </c>
      <c r="O51" s="2012"/>
      <c r="P51" s="30" t="s">
        <v>2</v>
      </c>
      <c r="Q51" s="1682">
        <f t="shared" si="1"/>
        <v>5775000</v>
      </c>
      <c r="R51" s="1684"/>
      <c r="S51" s="1685"/>
    </row>
    <row r="52" spans="2:19" ht="15" thickBot="1" x14ac:dyDescent="0.4">
      <c r="B52" s="16"/>
      <c r="C52" s="15"/>
      <c r="D52" s="15"/>
      <c r="E52" s="17"/>
      <c r="F52" s="17"/>
      <c r="G52" s="17"/>
      <c r="H52" s="901" t="s">
        <v>1158</v>
      </c>
      <c r="I52" s="901"/>
      <c r="J52" s="901"/>
      <c r="K52" s="2009">
        <v>231</v>
      </c>
      <c r="L52" s="2010"/>
      <c r="M52" s="894" t="s">
        <v>596</v>
      </c>
      <c r="N52" s="2011">
        <v>15000</v>
      </c>
      <c r="O52" s="2012"/>
      <c r="P52" s="30" t="s">
        <v>2</v>
      </c>
      <c r="Q52" s="1682">
        <f t="shared" si="1"/>
        <v>3465000</v>
      </c>
      <c r="R52" s="2013"/>
      <c r="S52" s="1685"/>
    </row>
    <row r="53" spans="2:19" x14ac:dyDescent="0.35">
      <c r="B53" s="902"/>
      <c r="C53" s="903"/>
      <c r="D53" s="903"/>
      <c r="E53" s="904"/>
      <c r="F53" s="904"/>
      <c r="G53" s="904"/>
      <c r="H53" s="901"/>
      <c r="I53" s="901"/>
      <c r="J53" s="901"/>
      <c r="K53" s="896"/>
      <c r="L53" s="897"/>
      <c r="M53" s="894"/>
      <c r="N53" s="898"/>
      <c r="O53" s="899"/>
      <c r="P53" s="30"/>
      <c r="Q53" s="349"/>
      <c r="R53" s="62"/>
      <c r="S53" s="351"/>
    </row>
    <row r="54" spans="2:19" ht="15" thickBot="1" x14ac:dyDescent="0.4">
      <c r="B54" s="16"/>
      <c r="C54" s="15"/>
      <c r="D54" s="15"/>
      <c r="E54" s="17"/>
      <c r="F54" s="17"/>
      <c r="G54" s="17"/>
      <c r="H54" s="895" t="s">
        <v>325</v>
      </c>
      <c r="I54" s="895"/>
      <c r="J54" s="895"/>
      <c r="K54" s="2009"/>
      <c r="L54" s="2010"/>
      <c r="M54" s="891"/>
      <c r="N54" s="2011"/>
      <c r="O54" s="2012"/>
      <c r="P54" s="30" t="s">
        <v>2</v>
      </c>
      <c r="Q54" s="1682">
        <f t="shared" ref="Q54:Q72" si="2">K54*N54</f>
        <v>0</v>
      </c>
      <c r="R54" s="1684"/>
      <c r="S54" s="1685"/>
    </row>
    <row r="55" spans="2:19" ht="15" thickBot="1" x14ac:dyDescent="0.4">
      <c r="B55" s="16"/>
      <c r="C55" s="15"/>
      <c r="D55" s="15"/>
      <c r="E55" s="17"/>
      <c r="F55" s="17"/>
      <c r="G55" s="17"/>
      <c r="H55" s="900" t="s">
        <v>808</v>
      </c>
      <c r="I55" s="900"/>
      <c r="J55" s="900"/>
      <c r="K55" s="2009"/>
      <c r="L55" s="2010"/>
      <c r="M55" s="894"/>
      <c r="N55" s="2011"/>
      <c r="O55" s="2012"/>
      <c r="P55" s="30" t="s">
        <v>2</v>
      </c>
      <c r="Q55" s="1682">
        <f t="shared" si="2"/>
        <v>0</v>
      </c>
      <c r="R55" s="1684"/>
      <c r="S55" s="1685"/>
    </row>
    <row r="56" spans="2:19" ht="74.400000000000006" customHeight="1" thickBot="1" x14ac:dyDescent="0.4">
      <c r="B56" s="16"/>
      <c r="C56" s="15"/>
      <c r="D56" s="15"/>
      <c r="E56" s="17"/>
      <c r="F56" s="17"/>
      <c r="G56" s="17"/>
      <c r="H56" s="2014" t="s">
        <v>1083</v>
      </c>
      <c r="I56" s="2015"/>
      <c r="J56" s="2016"/>
      <c r="K56" s="2009">
        <v>8</v>
      </c>
      <c r="L56" s="2010"/>
      <c r="M56" s="894" t="s">
        <v>976</v>
      </c>
      <c r="N56" s="2011">
        <v>400000</v>
      </c>
      <c r="O56" s="2012"/>
      <c r="P56" s="30" t="s">
        <v>2</v>
      </c>
      <c r="Q56" s="1682">
        <f t="shared" si="2"/>
        <v>3200000</v>
      </c>
      <c r="R56" s="1684"/>
      <c r="S56" s="1685"/>
    </row>
    <row r="57" spans="2:19" ht="15" thickBot="1" x14ac:dyDescent="0.4">
      <c r="B57" s="16"/>
      <c r="C57" s="15"/>
      <c r="D57" s="15"/>
      <c r="E57" s="17"/>
      <c r="F57" s="17"/>
      <c r="G57" s="17"/>
      <c r="H57" s="901" t="s">
        <v>1084</v>
      </c>
      <c r="I57" s="901"/>
      <c r="J57" s="901"/>
      <c r="K57" s="2009">
        <v>3</v>
      </c>
      <c r="L57" s="2010"/>
      <c r="M57" s="894" t="s">
        <v>1085</v>
      </c>
      <c r="N57" s="2011">
        <v>200000</v>
      </c>
      <c r="O57" s="2012"/>
      <c r="P57" s="30" t="s">
        <v>2</v>
      </c>
      <c r="Q57" s="1682">
        <f t="shared" si="2"/>
        <v>600000</v>
      </c>
      <c r="R57" s="1684"/>
      <c r="S57" s="1685"/>
    </row>
    <row r="58" spans="2:19" ht="15" thickBot="1" x14ac:dyDescent="0.4">
      <c r="B58" s="16"/>
      <c r="C58" s="15"/>
      <c r="D58" s="15"/>
      <c r="E58" s="17"/>
      <c r="F58" s="17"/>
      <c r="G58" s="17"/>
      <c r="H58" s="901" t="s">
        <v>1086</v>
      </c>
      <c r="I58" s="901"/>
      <c r="J58" s="901"/>
      <c r="K58" s="2009">
        <v>2</v>
      </c>
      <c r="L58" s="2010"/>
      <c r="M58" s="894" t="s">
        <v>596</v>
      </c>
      <c r="N58" s="2011">
        <v>150000</v>
      </c>
      <c r="O58" s="2012"/>
      <c r="P58" s="30" t="s">
        <v>2</v>
      </c>
      <c r="Q58" s="1682">
        <f t="shared" si="2"/>
        <v>300000</v>
      </c>
      <c r="R58" s="1684"/>
      <c r="S58" s="1685"/>
    </row>
    <row r="59" spans="2:19" x14ac:dyDescent="0.35">
      <c r="B59" s="902"/>
      <c r="C59" s="903"/>
      <c r="D59" s="903"/>
      <c r="E59" s="904"/>
      <c r="F59" s="904"/>
      <c r="G59" s="904"/>
      <c r="H59" s="901"/>
      <c r="I59" s="901"/>
      <c r="J59" s="901"/>
      <c r="K59" s="896"/>
      <c r="L59" s="897"/>
      <c r="M59" s="894"/>
      <c r="N59" s="898"/>
      <c r="O59" s="899"/>
      <c r="P59" s="30"/>
      <c r="Q59" s="349"/>
      <c r="R59" s="62"/>
      <c r="S59" s="351"/>
    </row>
    <row r="60" spans="2:19" s="466" customFormat="1" x14ac:dyDescent="0.35">
      <c r="B60" s="63"/>
      <c r="C60" s="64"/>
      <c r="D60" s="64"/>
      <c r="E60" s="65"/>
      <c r="F60" s="65"/>
      <c r="G60" s="65"/>
      <c r="H60" s="895" t="s">
        <v>286</v>
      </c>
      <c r="I60" s="895"/>
      <c r="J60" s="895"/>
      <c r="K60" s="2009"/>
      <c r="L60" s="2010"/>
      <c r="M60" s="905"/>
      <c r="N60" s="906"/>
      <c r="O60" s="907"/>
      <c r="P60" s="72"/>
      <c r="Q60" s="362"/>
      <c r="R60" s="341"/>
      <c r="S60" s="342"/>
    </row>
    <row r="61" spans="2:19" x14ac:dyDescent="0.35">
      <c r="B61" s="902"/>
      <c r="C61" s="903"/>
      <c r="D61" s="903"/>
      <c r="E61" s="904"/>
      <c r="F61" s="904"/>
      <c r="G61" s="904"/>
      <c r="H61" s="901" t="s">
        <v>1087</v>
      </c>
      <c r="I61" s="901"/>
      <c r="J61" s="901"/>
      <c r="K61" s="2009">
        <v>0</v>
      </c>
      <c r="L61" s="2010"/>
      <c r="M61" s="894" t="s">
        <v>988</v>
      </c>
      <c r="N61" s="2011">
        <v>992000</v>
      </c>
      <c r="O61" s="2012"/>
      <c r="P61" s="30"/>
      <c r="Q61" s="1682">
        <f t="shared" ref="Q61:Q69" si="3">K61*N61</f>
        <v>0</v>
      </c>
      <c r="R61" s="1684"/>
      <c r="S61" s="1685"/>
    </row>
    <row r="62" spans="2:19" x14ac:dyDescent="0.35">
      <c r="B62" s="902"/>
      <c r="C62" s="903"/>
      <c r="D62" s="903"/>
      <c r="E62" s="904"/>
      <c r="F62" s="904"/>
      <c r="G62" s="904"/>
      <c r="H62" s="901" t="s">
        <v>1088</v>
      </c>
      <c r="I62" s="901"/>
      <c r="J62" s="901"/>
      <c r="K62" s="2009">
        <v>0</v>
      </c>
      <c r="L62" s="2010"/>
      <c r="M62" s="894" t="s">
        <v>988</v>
      </c>
      <c r="N62" s="2011">
        <v>730000</v>
      </c>
      <c r="O62" s="2012"/>
      <c r="P62" s="30"/>
      <c r="Q62" s="1682">
        <f t="shared" si="3"/>
        <v>0</v>
      </c>
      <c r="R62" s="1684"/>
      <c r="S62" s="1685"/>
    </row>
    <row r="63" spans="2:19" x14ac:dyDescent="0.35">
      <c r="B63" s="902"/>
      <c r="C63" s="903"/>
      <c r="D63" s="903"/>
      <c r="E63" s="904"/>
      <c r="F63" s="904"/>
      <c r="G63" s="904"/>
      <c r="H63" s="901" t="s">
        <v>1061</v>
      </c>
      <c r="I63" s="901"/>
      <c r="J63" s="901"/>
      <c r="K63" s="2009">
        <v>0</v>
      </c>
      <c r="L63" s="2010"/>
      <c r="M63" s="894" t="s">
        <v>1062</v>
      </c>
      <c r="N63" s="2011">
        <v>2952000</v>
      </c>
      <c r="O63" s="2012"/>
      <c r="P63" s="30"/>
      <c r="Q63" s="1682">
        <f t="shared" si="3"/>
        <v>0</v>
      </c>
      <c r="R63" s="1684"/>
      <c r="S63" s="1685"/>
    </row>
    <row r="64" spans="2:19" x14ac:dyDescent="0.35">
      <c r="B64" s="902"/>
      <c r="C64" s="903"/>
      <c r="D64" s="903"/>
      <c r="E64" s="904"/>
      <c r="F64" s="904"/>
      <c r="G64" s="904"/>
      <c r="H64" s="901" t="s">
        <v>312</v>
      </c>
      <c r="I64" s="901"/>
      <c r="J64" s="901"/>
      <c r="K64" s="2009">
        <v>0</v>
      </c>
      <c r="L64" s="2010"/>
      <c r="M64" s="894" t="s">
        <v>596</v>
      </c>
      <c r="N64" s="2011">
        <v>1000000</v>
      </c>
      <c r="O64" s="2012"/>
      <c r="P64" s="30"/>
      <c r="Q64" s="1682">
        <f t="shared" si="3"/>
        <v>0</v>
      </c>
      <c r="R64" s="1684"/>
      <c r="S64" s="1685"/>
    </row>
    <row r="65" spans="2:19" x14ac:dyDescent="0.35">
      <c r="B65" s="902"/>
      <c r="C65" s="903"/>
      <c r="D65" s="903"/>
      <c r="E65" s="904"/>
      <c r="F65" s="904"/>
      <c r="G65" s="904"/>
      <c r="H65" s="901" t="s">
        <v>314</v>
      </c>
      <c r="I65" s="901"/>
      <c r="J65" s="901"/>
      <c r="K65" s="2009">
        <v>0</v>
      </c>
      <c r="L65" s="2010"/>
      <c r="M65" s="894" t="s">
        <v>988</v>
      </c>
      <c r="N65" s="2011">
        <v>530000</v>
      </c>
      <c r="O65" s="2012"/>
      <c r="P65" s="30"/>
      <c r="Q65" s="1682">
        <f t="shared" si="3"/>
        <v>0</v>
      </c>
      <c r="R65" s="1684"/>
      <c r="S65" s="1685"/>
    </row>
    <row r="66" spans="2:19" x14ac:dyDescent="0.35">
      <c r="B66" s="902"/>
      <c r="C66" s="903"/>
      <c r="D66" s="903"/>
      <c r="E66" s="904"/>
      <c r="F66" s="904"/>
      <c r="G66" s="904"/>
      <c r="H66" s="901" t="s">
        <v>1089</v>
      </c>
      <c r="I66" s="901"/>
      <c r="J66" s="901"/>
      <c r="K66" s="2009">
        <v>0</v>
      </c>
      <c r="L66" s="2010"/>
      <c r="M66" s="894" t="s">
        <v>483</v>
      </c>
      <c r="N66" s="2011">
        <v>7850</v>
      </c>
      <c r="O66" s="2012"/>
      <c r="P66" s="30"/>
      <c r="Q66" s="1682">
        <f t="shared" si="3"/>
        <v>0</v>
      </c>
      <c r="R66" s="1684"/>
      <c r="S66" s="1685"/>
    </row>
    <row r="67" spans="2:19" x14ac:dyDescent="0.35">
      <c r="B67" s="902"/>
      <c r="C67" s="903"/>
      <c r="D67" s="903"/>
      <c r="E67" s="904"/>
      <c r="F67" s="904"/>
      <c r="G67" s="904"/>
      <c r="H67" s="901" t="s">
        <v>1090</v>
      </c>
      <c r="I67" s="901"/>
      <c r="J67" s="901"/>
      <c r="K67" s="2009">
        <v>0</v>
      </c>
      <c r="L67" s="2010"/>
      <c r="M67" s="894" t="s">
        <v>988</v>
      </c>
      <c r="N67" s="2011">
        <v>300000</v>
      </c>
      <c r="O67" s="2012"/>
      <c r="P67" s="30"/>
      <c r="Q67" s="1682">
        <f t="shared" si="3"/>
        <v>0</v>
      </c>
      <c r="R67" s="1684"/>
      <c r="S67" s="1685"/>
    </row>
    <row r="68" spans="2:19" x14ac:dyDescent="0.35">
      <c r="B68" s="902"/>
      <c r="C68" s="903"/>
      <c r="D68" s="903"/>
      <c r="E68" s="904"/>
      <c r="F68" s="904"/>
      <c r="G68" s="904"/>
      <c r="H68" s="901" t="s">
        <v>1091</v>
      </c>
      <c r="I68" s="901"/>
      <c r="J68" s="901"/>
      <c r="K68" s="2009">
        <v>0</v>
      </c>
      <c r="L68" s="2010"/>
      <c r="M68" s="894" t="s">
        <v>988</v>
      </c>
      <c r="N68" s="2011">
        <v>250000</v>
      </c>
      <c r="O68" s="2012"/>
      <c r="P68" s="30"/>
      <c r="Q68" s="1682">
        <f t="shared" si="3"/>
        <v>0</v>
      </c>
      <c r="R68" s="1684"/>
      <c r="S68" s="1685"/>
    </row>
    <row r="69" spans="2:19" x14ac:dyDescent="0.35">
      <c r="B69" s="902"/>
      <c r="C69" s="903"/>
      <c r="D69" s="903"/>
      <c r="E69" s="904"/>
      <c r="F69" s="904"/>
      <c r="G69" s="904"/>
      <c r="H69" s="901" t="s">
        <v>1092</v>
      </c>
      <c r="I69" s="901"/>
      <c r="J69" s="901"/>
      <c r="K69" s="2009">
        <v>0</v>
      </c>
      <c r="L69" s="2010"/>
      <c r="M69" s="894" t="s">
        <v>988</v>
      </c>
      <c r="N69" s="2011">
        <v>125000</v>
      </c>
      <c r="O69" s="2012"/>
      <c r="P69" s="30"/>
      <c r="Q69" s="1682">
        <f t="shared" si="3"/>
        <v>0</v>
      </c>
      <c r="R69" s="1684"/>
      <c r="S69" s="1685"/>
    </row>
    <row r="70" spans="2:19" x14ac:dyDescent="0.35">
      <c r="B70" s="902"/>
      <c r="C70" s="903"/>
      <c r="D70" s="903"/>
      <c r="E70" s="904"/>
      <c r="F70" s="904"/>
      <c r="G70" s="904"/>
      <c r="H70" s="901"/>
      <c r="I70" s="901"/>
      <c r="J70" s="901"/>
      <c r="K70" s="896"/>
      <c r="L70" s="897"/>
      <c r="M70" s="894"/>
      <c r="N70" s="898"/>
      <c r="O70" s="899"/>
      <c r="P70" s="30"/>
      <c r="Q70" s="349"/>
      <c r="R70" s="62"/>
      <c r="S70" s="351"/>
    </row>
    <row r="71" spans="2:19" ht="15" thickBot="1" x14ac:dyDescent="0.4">
      <c r="B71" s="16"/>
      <c r="C71" s="15"/>
      <c r="D71" s="15"/>
      <c r="E71" s="17"/>
      <c r="F71" s="17"/>
      <c r="G71" s="17"/>
      <c r="H71" s="895" t="s">
        <v>484</v>
      </c>
      <c r="I71" s="895"/>
      <c r="J71" s="895"/>
      <c r="K71" s="2009"/>
      <c r="L71" s="2010"/>
      <c r="M71" s="891"/>
      <c r="N71" s="2011"/>
      <c r="O71" s="2012"/>
      <c r="P71" s="30" t="s">
        <v>2</v>
      </c>
      <c r="Q71" s="1682">
        <f t="shared" ref="Q71" si="4">K71*N71</f>
        <v>0</v>
      </c>
      <c r="R71" s="1684"/>
      <c r="S71" s="1685"/>
    </row>
    <row r="72" spans="2:19" ht="15" thickBot="1" x14ac:dyDescent="0.4">
      <c r="B72" s="16"/>
      <c r="C72" s="15"/>
      <c r="D72" s="15"/>
      <c r="E72" s="17"/>
      <c r="F72" s="17"/>
      <c r="G72" s="17"/>
      <c r="H72" s="901" t="s">
        <v>1093</v>
      </c>
      <c r="I72" s="901"/>
      <c r="J72" s="901"/>
      <c r="K72" s="2009">
        <v>12</v>
      </c>
      <c r="L72" s="2010"/>
      <c r="M72" s="894" t="s">
        <v>988</v>
      </c>
      <c r="N72" s="2011">
        <v>400000</v>
      </c>
      <c r="O72" s="2012"/>
      <c r="P72" s="30" t="s">
        <v>2</v>
      </c>
      <c r="Q72" s="1682">
        <f t="shared" si="2"/>
        <v>4800000</v>
      </c>
      <c r="R72" s="2013"/>
      <c r="S72" s="1685"/>
    </row>
    <row r="73" spans="2:19" x14ac:dyDescent="0.35">
      <c r="B73" s="902"/>
      <c r="C73" s="903"/>
      <c r="D73" s="903"/>
      <c r="E73" s="904"/>
      <c r="F73" s="904"/>
      <c r="G73" s="904"/>
      <c r="H73" s="908" t="s">
        <v>1094</v>
      </c>
      <c r="I73" s="901"/>
      <c r="J73" s="901"/>
      <c r="K73" s="952"/>
      <c r="L73" s="953"/>
      <c r="M73" s="894"/>
      <c r="N73" s="898"/>
      <c r="O73" s="899"/>
      <c r="P73" s="30"/>
      <c r="Q73" s="349"/>
      <c r="R73" s="62"/>
      <c r="S73" s="351"/>
    </row>
    <row r="74" spans="2:19" x14ac:dyDescent="0.35">
      <c r="B74" s="902"/>
      <c r="C74" s="903"/>
      <c r="D74" s="903"/>
      <c r="E74" s="904"/>
      <c r="F74" s="904"/>
      <c r="G74" s="904"/>
      <c r="H74" s="901"/>
      <c r="I74" s="901" t="s">
        <v>1095</v>
      </c>
      <c r="J74" s="901"/>
      <c r="K74" s="2009">
        <v>1</v>
      </c>
      <c r="L74" s="2010"/>
      <c r="M74" s="894" t="s">
        <v>988</v>
      </c>
      <c r="N74" s="2011">
        <v>380000</v>
      </c>
      <c r="O74" s="2012"/>
      <c r="P74" s="30" t="s">
        <v>2</v>
      </c>
      <c r="Q74" s="1682">
        <f t="shared" ref="Q74:Q78" si="5">K74*N74</f>
        <v>380000</v>
      </c>
      <c r="R74" s="2013"/>
      <c r="S74" s="1685"/>
    </row>
    <row r="75" spans="2:19" x14ac:dyDescent="0.35">
      <c r="B75" s="902"/>
      <c r="C75" s="903"/>
      <c r="D75" s="903"/>
      <c r="E75" s="904"/>
      <c r="F75" s="904"/>
      <c r="G75" s="904"/>
      <c r="H75" s="901"/>
      <c r="I75" s="901" t="s">
        <v>1096</v>
      </c>
      <c r="J75" s="901"/>
      <c r="K75" s="2009">
        <v>2</v>
      </c>
      <c r="L75" s="2010"/>
      <c r="M75" s="894" t="s">
        <v>988</v>
      </c>
      <c r="N75" s="2011">
        <v>300000</v>
      </c>
      <c r="O75" s="2012"/>
      <c r="P75" s="30" t="s">
        <v>2</v>
      </c>
      <c r="Q75" s="1682">
        <f t="shared" si="5"/>
        <v>600000</v>
      </c>
      <c r="R75" s="2013"/>
      <c r="S75" s="1685"/>
    </row>
    <row r="76" spans="2:19" x14ac:dyDescent="0.35">
      <c r="B76" s="902"/>
      <c r="C76" s="903"/>
      <c r="D76" s="903"/>
      <c r="E76" s="904"/>
      <c r="F76" s="904"/>
      <c r="G76" s="904"/>
      <c r="H76" s="901"/>
      <c r="I76" s="901" t="s">
        <v>1097</v>
      </c>
      <c r="J76" s="901"/>
      <c r="K76" s="2009">
        <v>3</v>
      </c>
      <c r="L76" s="2010"/>
      <c r="M76" s="894" t="s">
        <v>988</v>
      </c>
      <c r="N76" s="2011">
        <v>250000</v>
      </c>
      <c r="O76" s="2012"/>
      <c r="P76" s="30" t="s">
        <v>2</v>
      </c>
      <c r="Q76" s="1682">
        <f t="shared" si="5"/>
        <v>750000</v>
      </c>
      <c r="R76" s="2013"/>
      <c r="S76" s="1685"/>
    </row>
    <row r="77" spans="2:19" x14ac:dyDescent="0.35">
      <c r="B77" s="902"/>
      <c r="C77" s="903"/>
      <c r="D77" s="903"/>
      <c r="E77" s="904"/>
      <c r="F77" s="904"/>
      <c r="G77" s="904"/>
      <c r="H77" s="901"/>
      <c r="I77" s="901" t="s">
        <v>1098</v>
      </c>
      <c r="J77" s="901"/>
      <c r="K77" s="2009">
        <v>2</v>
      </c>
      <c r="L77" s="2010"/>
      <c r="M77" s="894" t="s">
        <v>988</v>
      </c>
      <c r="N77" s="2011">
        <v>225000</v>
      </c>
      <c r="O77" s="2012"/>
      <c r="P77" s="30" t="s">
        <v>2</v>
      </c>
      <c r="Q77" s="1682">
        <f t="shared" si="5"/>
        <v>450000</v>
      </c>
      <c r="R77" s="2013"/>
      <c r="S77" s="1685"/>
    </row>
    <row r="78" spans="2:19" x14ac:dyDescent="0.35">
      <c r="B78" s="902"/>
      <c r="C78" s="903"/>
      <c r="D78" s="903"/>
      <c r="E78" s="904"/>
      <c r="F78" s="904"/>
      <c r="G78" s="904"/>
      <c r="H78" s="901"/>
      <c r="I78" s="901" t="s">
        <v>1099</v>
      </c>
      <c r="J78" s="901"/>
      <c r="K78" s="2009">
        <v>4</v>
      </c>
      <c r="L78" s="2010"/>
      <c r="M78" s="894" t="s">
        <v>988</v>
      </c>
      <c r="N78" s="2011">
        <v>125000</v>
      </c>
      <c r="O78" s="2012"/>
      <c r="P78" s="30" t="s">
        <v>2</v>
      </c>
      <c r="Q78" s="1682">
        <f t="shared" si="5"/>
        <v>500000</v>
      </c>
      <c r="R78" s="2013"/>
      <c r="S78" s="1685"/>
    </row>
    <row r="79" spans="2:19" ht="15" thickBot="1" x14ac:dyDescent="0.4">
      <c r="B79" s="909"/>
      <c r="C79" s="910"/>
      <c r="D79" s="910"/>
      <c r="E79" s="911"/>
      <c r="F79" s="911"/>
      <c r="G79" s="911"/>
      <c r="H79" s="908"/>
      <c r="I79" s="908"/>
      <c r="J79" s="912"/>
      <c r="K79" s="913"/>
      <c r="L79" s="914"/>
      <c r="M79" s="915"/>
      <c r="N79" s="916"/>
      <c r="O79" s="917"/>
      <c r="P79" s="918"/>
      <c r="Q79" s="919"/>
      <c r="R79" s="920"/>
      <c r="S79" s="921"/>
    </row>
    <row r="80" spans="2:19" ht="15" hidden="1" thickBot="1" x14ac:dyDescent="0.4">
      <c r="B80" s="16"/>
      <c r="C80" s="15"/>
      <c r="D80" s="15"/>
      <c r="E80" s="17"/>
      <c r="F80" s="17"/>
      <c r="G80" s="17"/>
      <c r="H80" s="922" t="s">
        <v>1100</v>
      </c>
      <c r="I80" s="901"/>
      <c r="J80" s="901"/>
      <c r="K80" s="2009"/>
      <c r="L80" s="2010"/>
      <c r="M80" s="923"/>
      <c r="N80" s="2011"/>
      <c r="O80" s="2012"/>
      <c r="P80" s="30" t="s">
        <v>2</v>
      </c>
      <c r="Q80" s="1682">
        <f t="shared" si="1"/>
        <v>0</v>
      </c>
      <c r="R80" s="1684"/>
      <c r="S80" s="1685"/>
    </row>
    <row r="81" spans="2:19" ht="15" hidden="1" thickBot="1" x14ac:dyDescent="0.4">
      <c r="B81" s="16"/>
      <c r="C81" s="15"/>
      <c r="D81" s="15"/>
      <c r="E81" s="17"/>
      <c r="F81" s="17"/>
      <c r="G81" s="17"/>
      <c r="H81" s="924" t="s">
        <v>1101</v>
      </c>
      <c r="I81" s="901"/>
      <c r="J81" s="901"/>
      <c r="K81" s="2009"/>
      <c r="L81" s="2010"/>
      <c r="M81" s="925"/>
      <c r="N81" s="2011"/>
      <c r="O81" s="2012"/>
      <c r="P81" s="30" t="s">
        <v>2</v>
      </c>
      <c r="Q81" s="1682">
        <f t="shared" si="1"/>
        <v>0</v>
      </c>
      <c r="R81" s="1684"/>
      <c r="S81" s="1685"/>
    </row>
    <row r="82" spans="2:19" ht="15" hidden="1" thickBot="1" x14ac:dyDescent="0.4">
      <c r="B82" s="16"/>
      <c r="C82" s="15"/>
      <c r="D82" s="15"/>
      <c r="E82" s="17"/>
      <c r="F82" s="17"/>
      <c r="G82" s="17"/>
      <c r="H82" s="926" t="s">
        <v>1102</v>
      </c>
      <c r="I82" s="901"/>
      <c r="J82" s="901"/>
      <c r="K82" s="2009">
        <v>0</v>
      </c>
      <c r="L82" s="2010"/>
      <c r="M82" s="925" t="s">
        <v>483</v>
      </c>
      <c r="N82" s="2011">
        <v>7850</v>
      </c>
      <c r="O82" s="2012"/>
      <c r="P82" s="30" t="s">
        <v>2</v>
      </c>
      <c r="Q82" s="1682">
        <f t="shared" si="1"/>
        <v>0</v>
      </c>
      <c r="R82" s="1684"/>
      <c r="S82" s="1685"/>
    </row>
    <row r="83" spans="2:19" ht="15" hidden="1" thickBot="1" x14ac:dyDescent="0.4">
      <c r="B83" s="16"/>
      <c r="C83" s="15"/>
      <c r="D83" s="15"/>
      <c r="E83" s="17"/>
      <c r="F83" s="17"/>
      <c r="G83" s="17"/>
      <c r="H83" s="927" t="s">
        <v>1103</v>
      </c>
      <c r="I83" s="901"/>
      <c r="J83" s="901"/>
      <c r="K83" s="2009">
        <v>0</v>
      </c>
      <c r="L83" s="2010"/>
      <c r="M83" s="928" t="s">
        <v>988</v>
      </c>
      <c r="N83" s="2011">
        <v>380000</v>
      </c>
      <c r="O83" s="2012"/>
      <c r="P83" s="30" t="s">
        <v>2</v>
      </c>
      <c r="Q83" s="1682">
        <f t="shared" si="1"/>
        <v>0</v>
      </c>
      <c r="R83" s="1684"/>
      <c r="S83" s="1685"/>
    </row>
    <row r="84" spans="2:19" ht="15" hidden="1" thickBot="1" x14ac:dyDescent="0.4">
      <c r="B84" s="16"/>
      <c r="C84" s="15"/>
      <c r="D84" s="15"/>
      <c r="E84" s="17"/>
      <c r="F84" s="17"/>
      <c r="G84" s="17"/>
      <c r="H84" s="927" t="s">
        <v>1104</v>
      </c>
      <c r="I84" s="901"/>
      <c r="J84" s="901"/>
      <c r="K84" s="2009">
        <v>0</v>
      </c>
      <c r="L84" s="2010"/>
      <c r="M84" s="928" t="s">
        <v>988</v>
      </c>
      <c r="N84" s="2011">
        <v>150000</v>
      </c>
      <c r="O84" s="2012"/>
      <c r="P84" s="30" t="s">
        <v>2</v>
      </c>
      <c r="Q84" s="1682">
        <f t="shared" si="1"/>
        <v>0</v>
      </c>
      <c r="R84" s="1684"/>
      <c r="S84" s="1685"/>
    </row>
    <row r="85" spans="2:19" ht="15" hidden="1" thickBot="1" x14ac:dyDescent="0.4">
      <c r="B85" s="16"/>
      <c r="C85" s="15"/>
      <c r="D85" s="15"/>
      <c r="E85" s="17"/>
      <c r="F85" s="17"/>
      <c r="G85" s="17"/>
      <c r="H85" s="927" t="s">
        <v>1105</v>
      </c>
      <c r="I85" s="901"/>
      <c r="J85" s="901"/>
      <c r="K85" s="2009">
        <v>0</v>
      </c>
      <c r="L85" s="2010"/>
      <c r="M85" s="928" t="s">
        <v>988</v>
      </c>
      <c r="N85" s="2011">
        <v>300000</v>
      </c>
      <c r="O85" s="2012"/>
      <c r="P85" s="30" t="s">
        <v>2</v>
      </c>
      <c r="Q85" s="1682">
        <f t="shared" si="1"/>
        <v>0</v>
      </c>
      <c r="R85" s="1684"/>
      <c r="S85" s="1685"/>
    </row>
    <row r="86" spans="2:19" ht="15" hidden="1" thickBot="1" x14ac:dyDescent="0.4">
      <c r="B86" s="16"/>
      <c r="C86" s="15"/>
      <c r="D86" s="15"/>
      <c r="E86" s="17"/>
      <c r="F86" s="17"/>
      <c r="G86" s="17"/>
      <c r="H86" s="927" t="s">
        <v>1106</v>
      </c>
      <c r="I86" s="901"/>
      <c r="J86" s="901"/>
      <c r="K86" s="2009">
        <v>0</v>
      </c>
      <c r="L86" s="2010"/>
      <c r="M86" s="928" t="s">
        <v>988</v>
      </c>
      <c r="N86" s="2011">
        <v>250000</v>
      </c>
      <c r="O86" s="2012"/>
      <c r="P86" s="30" t="s">
        <v>2</v>
      </c>
      <c r="Q86" s="1682">
        <f t="shared" si="1"/>
        <v>0</v>
      </c>
      <c r="R86" s="1684"/>
      <c r="S86" s="1685"/>
    </row>
    <row r="87" spans="2:19" ht="15" hidden="1" thickBot="1" x14ac:dyDescent="0.4">
      <c r="B87" s="16"/>
      <c r="C87" s="15"/>
      <c r="D87" s="15"/>
      <c r="E87" s="17"/>
      <c r="F87" s="17"/>
      <c r="G87" s="17"/>
      <c r="H87" s="927" t="s">
        <v>1107</v>
      </c>
      <c r="I87" s="901"/>
      <c r="J87" s="901"/>
      <c r="K87" s="2009">
        <v>0</v>
      </c>
      <c r="L87" s="2010"/>
      <c r="M87" s="928" t="s">
        <v>988</v>
      </c>
      <c r="N87" s="2011">
        <v>225000</v>
      </c>
      <c r="O87" s="2012"/>
      <c r="P87" s="30" t="s">
        <v>2</v>
      </c>
      <c r="Q87" s="1682">
        <f t="shared" si="1"/>
        <v>0</v>
      </c>
      <c r="R87" s="1684"/>
      <c r="S87" s="1685"/>
    </row>
    <row r="88" spans="2:19" ht="15" hidden="1" thickBot="1" x14ac:dyDescent="0.4">
      <c r="B88" s="16"/>
      <c r="C88" s="15"/>
      <c r="D88" s="15"/>
      <c r="E88" s="17"/>
      <c r="F88" s="17"/>
      <c r="G88" s="17"/>
      <c r="H88" s="927" t="s">
        <v>1108</v>
      </c>
      <c r="I88" s="901"/>
      <c r="J88" s="901"/>
      <c r="K88" s="2009">
        <v>0</v>
      </c>
      <c r="L88" s="2010"/>
      <c r="M88" s="928" t="s">
        <v>988</v>
      </c>
      <c r="N88" s="2011">
        <v>125000</v>
      </c>
      <c r="O88" s="2012"/>
      <c r="P88" s="30" t="s">
        <v>2</v>
      </c>
      <c r="Q88" s="1682">
        <f t="shared" si="1"/>
        <v>0</v>
      </c>
      <c r="R88" s="1684"/>
      <c r="S88" s="1685"/>
    </row>
    <row r="89" spans="2:19" ht="15" hidden="1" thickBot="1" x14ac:dyDescent="0.4">
      <c r="B89" s="16"/>
      <c r="C89" s="15"/>
      <c r="D89" s="15"/>
      <c r="E89" s="17"/>
      <c r="F89" s="17"/>
      <c r="G89" s="17"/>
      <c r="H89" s="924" t="s">
        <v>1109</v>
      </c>
      <c r="I89" s="901"/>
      <c r="J89" s="901"/>
      <c r="K89" s="2009"/>
      <c r="L89" s="2010"/>
      <c r="M89" s="925"/>
      <c r="N89" s="2011"/>
      <c r="O89" s="2012"/>
      <c r="P89" s="30" t="s">
        <v>2</v>
      </c>
      <c r="Q89" s="1682">
        <f t="shared" si="1"/>
        <v>0</v>
      </c>
      <c r="R89" s="1684"/>
      <c r="S89" s="1685"/>
    </row>
    <row r="90" spans="2:19" ht="15" hidden="1" thickBot="1" x14ac:dyDescent="0.4">
      <c r="B90" s="16"/>
      <c r="C90" s="15"/>
      <c r="D90" s="15"/>
      <c r="E90" s="17"/>
      <c r="F90" s="17"/>
      <c r="G90" s="17"/>
      <c r="H90" s="926" t="s">
        <v>1110</v>
      </c>
      <c r="I90" s="901"/>
      <c r="J90" s="901"/>
      <c r="K90" s="2009">
        <v>0</v>
      </c>
      <c r="L90" s="2010"/>
      <c r="M90" s="925" t="s">
        <v>988</v>
      </c>
      <c r="N90" s="2011">
        <v>1518000</v>
      </c>
      <c r="O90" s="2012"/>
      <c r="P90" s="30" t="s">
        <v>2</v>
      </c>
      <c r="Q90" s="1682">
        <f t="shared" si="1"/>
        <v>0</v>
      </c>
      <c r="R90" s="1684"/>
      <c r="S90" s="1685"/>
    </row>
    <row r="91" spans="2:19" ht="15" hidden="1" thickBot="1" x14ac:dyDescent="0.4">
      <c r="B91" s="16"/>
      <c r="C91" s="15"/>
      <c r="D91" s="15"/>
      <c r="E91" s="17"/>
      <c r="F91" s="17"/>
      <c r="G91" s="17"/>
      <c r="H91" s="926" t="s">
        <v>1111</v>
      </c>
      <c r="I91" s="901"/>
      <c r="J91" s="901"/>
      <c r="K91" s="2009">
        <v>0</v>
      </c>
      <c r="L91" s="2010"/>
      <c r="M91" s="925" t="s">
        <v>988</v>
      </c>
      <c r="N91" s="2011">
        <v>992000</v>
      </c>
      <c r="O91" s="2012"/>
      <c r="P91" s="30" t="s">
        <v>2</v>
      </c>
      <c r="Q91" s="1682">
        <f t="shared" si="1"/>
        <v>0</v>
      </c>
      <c r="R91" s="1684"/>
      <c r="S91" s="1685"/>
    </row>
    <row r="92" spans="2:19" ht="15" hidden="1" thickBot="1" x14ac:dyDescent="0.4">
      <c r="B92" s="16"/>
      <c r="C92" s="15"/>
      <c r="D92" s="15"/>
      <c r="E92" s="17"/>
      <c r="F92" s="17"/>
      <c r="G92" s="17"/>
      <c r="H92" s="926" t="s">
        <v>1112</v>
      </c>
      <c r="I92" s="901"/>
      <c r="J92" s="901"/>
      <c r="K92" s="2009">
        <v>0</v>
      </c>
      <c r="L92" s="2010"/>
      <c r="M92" s="925" t="s">
        <v>988</v>
      </c>
      <c r="N92" s="2011">
        <v>730000</v>
      </c>
      <c r="O92" s="2012"/>
      <c r="P92" s="30" t="s">
        <v>2</v>
      </c>
      <c r="Q92" s="1682">
        <f t="shared" si="1"/>
        <v>0</v>
      </c>
      <c r="R92" s="1684"/>
      <c r="S92" s="1685"/>
    </row>
    <row r="93" spans="2:19" ht="15" hidden="1" thickBot="1" x14ac:dyDescent="0.4">
      <c r="B93" s="16"/>
      <c r="C93" s="15"/>
      <c r="D93" s="15"/>
      <c r="E93" s="17"/>
      <c r="F93" s="17"/>
      <c r="G93" s="17"/>
      <c r="H93" s="926" t="s">
        <v>1113</v>
      </c>
      <c r="I93" s="901"/>
      <c r="J93" s="901"/>
      <c r="K93" s="2009">
        <v>0</v>
      </c>
      <c r="L93" s="2010"/>
      <c r="M93" s="925" t="s">
        <v>988</v>
      </c>
      <c r="N93" s="2011">
        <v>600000</v>
      </c>
      <c r="O93" s="2012"/>
      <c r="P93" s="30" t="s">
        <v>2</v>
      </c>
      <c r="Q93" s="1682">
        <f t="shared" si="1"/>
        <v>0</v>
      </c>
      <c r="R93" s="1684"/>
      <c r="S93" s="1685"/>
    </row>
    <row r="94" spans="2:19" ht="15" hidden="1" thickBot="1" x14ac:dyDescent="0.4">
      <c r="B94" s="16"/>
      <c r="C94" s="15"/>
      <c r="D94" s="15"/>
      <c r="E94" s="17"/>
      <c r="F94" s="17"/>
      <c r="G94" s="17"/>
      <c r="H94" s="926" t="s">
        <v>1114</v>
      </c>
      <c r="I94" s="901"/>
      <c r="J94" s="901"/>
      <c r="K94" s="2009">
        <v>0</v>
      </c>
      <c r="L94" s="2010"/>
      <c r="M94" s="925" t="s">
        <v>988</v>
      </c>
      <c r="N94" s="2011">
        <v>600000</v>
      </c>
      <c r="O94" s="2012"/>
      <c r="P94" s="30" t="s">
        <v>2</v>
      </c>
      <c r="Q94" s="1682">
        <f t="shared" si="1"/>
        <v>0</v>
      </c>
      <c r="R94" s="1684"/>
      <c r="S94" s="1685"/>
    </row>
    <row r="95" spans="2:19" ht="15" hidden="1" thickBot="1" x14ac:dyDescent="0.4">
      <c r="B95" s="16"/>
      <c r="C95" s="15"/>
      <c r="D95" s="15"/>
      <c r="E95" s="17"/>
      <c r="F95" s="17"/>
      <c r="G95" s="17"/>
      <c r="H95" s="926" t="s">
        <v>1115</v>
      </c>
      <c r="I95" s="901"/>
      <c r="J95" s="901"/>
      <c r="K95" s="2009">
        <v>0</v>
      </c>
      <c r="L95" s="2010"/>
      <c r="M95" s="925" t="s">
        <v>1116</v>
      </c>
      <c r="N95" s="2011">
        <v>2952000</v>
      </c>
      <c r="O95" s="2012"/>
      <c r="P95" s="30" t="s">
        <v>2</v>
      </c>
      <c r="Q95" s="1682">
        <f t="shared" si="1"/>
        <v>0</v>
      </c>
      <c r="R95" s="1684"/>
      <c r="S95" s="1685"/>
    </row>
    <row r="96" spans="2:19" ht="15" hidden="1" thickBot="1" x14ac:dyDescent="0.4">
      <c r="B96" s="16"/>
      <c r="C96" s="15"/>
      <c r="D96" s="15"/>
      <c r="E96" s="17"/>
      <c r="F96" s="17"/>
      <c r="G96" s="17"/>
      <c r="H96" s="926" t="s">
        <v>1117</v>
      </c>
      <c r="I96" s="901"/>
      <c r="J96" s="901"/>
      <c r="K96" s="2009">
        <v>0</v>
      </c>
      <c r="L96" s="2010"/>
      <c r="M96" s="925" t="s">
        <v>596</v>
      </c>
      <c r="N96" s="2011">
        <v>1000000</v>
      </c>
      <c r="O96" s="2012"/>
      <c r="P96" s="30" t="s">
        <v>2</v>
      </c>
      <c r="Q96" s="1682">
        <f t="shared" si="1"/>
        <v>0</v>
      </c>
      <c r="R96" s="1684"/>
      <c r="S96" s="1685"/>
    </row>
    <row r="97" spans="2:23" ht="15" hidden="1" thickBot="1" x14ac:dyDescent="0.4">
      <c r="B97" s="16"/>
      <c r="C97" s="15"/>
      <c r="D97" s="15"/>
      <c r="E97" s="17"/>
      <c r="F97" s="17"/>
      <c r="G97" s="17"/>
      <c r="H97" s="926" t="s">
        <v>1118</v>
      </c>
      <c r="I97" s="901"/>
      <c r="J97" s="901"/>
      <c r="K97" s="2009">
        <v>0</v>
      </c>
      <c r="L97" s="2010"/>
      <c r="M97" s="925" t="s">
        <v>988</v>
      </c>
      <c r="N97" s="2011">
        <v>530000</v>
      </c>
      <c r="O97" s="2012"/>
      <c r="P97" s="30" t="s">
        <v>2</v>
      </c>
      <c r="Q97" s="1682">
        <f t="shared" si="1"/>
        <v>0</v>
      </c>
      <c r="R97" s="1684"/>
      <c r="S97" s="1685"/>
    </row>
    <row r="98" spans="2:23" ht="15" hidden="1" thickBot="1" x14ac:dyDescent="0.4">
      <c r="B98" s="16"/>
      <c r="C98" s="15"/>
      <c r="D98" s="15"/>
      <c r="E98" s="17"/>
      <c r="F98" s="17"/>
      <c r="G98" s="17"/>
      <c r="H98" s="926"/>
      <c r="I98" s="901"/>
      <c r="J98" s="901"/>
      <c r="K98" s="2009"/>
      <c r="L98" s="2010"/>
      <c r="M98" s="925"/>
      <c r="N98" s="2011"/>
      <c r="O98" s="2012"/>
      <c r="P98" s="30" t="s">
        <v>2</v>
      </c>
      <c r="Q98" s="1682">
        <f t="shared" si="1"/>
        <v>0</v>
      </c>
      <c r="R98" s="1684"/>
      <c r="S98" s="1685"/>
    </row>
    <row r="99" spans="2:23" ht="15" thickBot="1" x14ac:dyDescent="0.4">
      <c r="B99" s="1098"/>
      <c r="C99" s="1089"/>
      <c r="D99" s="1089"/>
      <c r="E99" s="1089"/>
      <c r="F99" s="1089"/>
      <c r="G99" s="1089"/>
      <c r="H99" s="1089"/>
      <c r="I99" s="1089"/>
      <c r="J99" s="338"/>
      <c r="K99" s="1087" t="s">
        <v>357</v>
      </c>
      <c r="L99" s="1087"/>
      <c r="M99" s="1087"/>
      <c r="N99" s="1087"/>
      <c r="O99" s="1087"/>
      <c r="P99" s="1088"/>
      <c r="Q99" s="1003">
        <f>SUM(Q41:S98)</f>
        <v>46310000</v>
      </c>
      <c r="R99" s="1004">
        <f>SUM(Q42:S78)</f>
        <v>23155000</v>
      </c>
      <c r="S99" s="1005"/>
      <c r="U99" s="929">
        <v>134413000</v>
      </c>
    </row>
    <row r="100" spans="2:23" ht="15" thickBot="1" x14ac:dyDescent="0.4">
      <c r="B100" s="1098"/>
      <c r="C100" s="1089"/>
      <c r="D100" s="1089"/>
      <c r="E100" s="1089"/>
      <c r="F100" s="1089"/>
      <c r="G100" s="1089"/>
      <c r="H100" s="1089"/>
      <c r="I100" s="1089"/>
      <c r="J100" s="338"/>
      <c r="K100" s="1087" t="s">
        <v>2</v>
      </c>
      <c r="L100" s="1087"/>
      <c r="M100" s="1087"/>
      <c r="N100" s="1087"/>
      <c r="O100" s="1087"/>
      <c r="P100" s="1088"/>
      <c r="Q100" s="1648" t="s">
        <v>2</v>
      </c>
      <c r="R100" s="1649"/>
      <c r="S100" s="1650"/>
      <c r="U100" s="930">
        <f>U99-Q99</f>
        <v>88103000</v>
      </c>
      <c r="W100" s="930">
        <f>W101-Q101</f>
        <v>-15685000</v>
      </c>
    </row>
    <row r="101" spans="2:23" ht="15" thickBot="1" x14ac:dyDescent="0.4">
      <c r="B101" s="2017"/>
      <c r="C101" s="2018"/>
      <c r="D101" s="2018"/>
      <c r="E101" s="2018"/>
      <c r="F101" s="2018"/>
      <c r="G101" s="2018"/>
      <c r="H101" s="2018"/>
      <c r="I101" s="2018"/>
      <c r="J101" s="931"/>
      <c r="K101" s="2019" t="s">
        <v>1119</v>
      </c>
      <c r="L101" s="2019"/>
      <c r="M101" s="2019"/>
      <c r="N101" s="2019"/>
      <c r="O101" s="2019"/>
      <c r="P101" s="2020"/>
      <c r="Q101" s="2021">
        <f>Q99</f>
        <v>46310000</v>
      </c>
      <c r="R101" s="2022"/>
      <c r="S101" s="2023"/>
      <c r="U101" t="s">
        <v>1120</v>
      </c>
      <c r="W101">
        <v>30625000</v>
      </c>
    </row>
    <row r="102" spans="2:23" ht="15" thickBot="1" x14ac:dyDescent="0.4">
      <c r="B102" s="2024"/>
      <c r="C102" s="2025"/>
      <c r="D102" s="2025"/>
      <c r="E102" s="2025"/>
      <c r="F102" s="2025"/>
      <c r="G102" s="2025"/>
      <c r="H102" s="2025"/>
      <c r="I102" s="2025"/>
      <c r="J102" s="932"/>
      <c r="K102" s="2026" t="s">
        <v>2</v>
      </c>
      <c r="L102" s="2026"/>
      <c r="M102" s="2026"/>
      <c r="N102" s="2026"/>
      <c r="O102" s="2026"/>
      <c r="P102" s="2026"/>
      <c r="Q102" s="2026"/>
      <c r="R102" s="2026"/>
      <c r="S102" s="933"/>
      <c r="U102" t="s">
        <v>1121</v>
      </c>
    </row>
    <row r="103" spans="2:23" ht="15" customHeight="1" x14ac:dyDescent="0.35">
      <c r="B103" s="1178"/>
      <c r="C103" s="1179"/>
      <c r="D103" s="1179"/>
      <c r="E103" s="1179"/>
      <c r="F103" s="1179"/>
      <c r="G103" s="1179"/>
      <c r="H103" s="1179"/>
      <c r="I103" s="1179"/>
      <c r="J103" s="1092" t="s">
        <v>2</v>
      </c>
      <c r="K103" s="26"/>
      <c r="L103" s="26"/>
      <c r="M103" s="26"/>
      <c r="N103" s="26"/>
      <c r="O103" s="35" t="s">
        <v>1122</v>
      </c>
      <c r="P103" s="26"/>
      <c r="R103" s="26"/>
      <c r="S103" s="934"/>
      <c r="U103" t="s">
        <v>1123</v>
      </c>
    </row>
    <row r="104" spans="2:23" ht="15" customHeight="1" x14ac:dyDescent="0.35">
      <c r="B104" s="2027"/>
      <c r="C104" s="2028"/>
      <c r="D104" s="2028"/>
      <c r="E104" s="2028"/>
      <c r="F104" s="2028"/>
      <c r="G104" s="2028"/>
      <c r="H104" s="2028"/>
      <c r="I104" s="2028"/>
      <c r="J104" s="1170"/>
      <c r="K104" s="27"/>
      <c r="L104" s="27"/>
      <c r="M104" s="27"/>
      <c r="N104" s="27"/>
      <c r="O104" s="27"/>
      <c r="P104" s="36" t="s">
        <v>1124</v>
      </c>
      <c r="R104" s="27"/>
      <c r="S104" s="935"/>
      <c r="U104" t="s">
        <v>1125</v>
      </c>
    </row>
    <row r="105" spans="2:23" ht="15" customHeight="1" x14ac:dyDescent="0.35">
      <c r="B105" s="2027"/>
      <c r="C105" s="2028"/>
      <c r="D105" s="2028"/>
      <c r="E105" s="2028"/>
      <c r="F105" s="2028"/>
      <c r="G105" s="2028"/>
      <c r="H105" s="2028"/>
      <c r="I105" s="2028"/>
      <c r="J105" s="1170"/>
      <c r="K105" s="27"/>
      <c r="L105" s="27"/>
      <c r="M105" s="27"/>
      <c r="N105" s="27"/>
      <c r="O105" s="27"/>
      <c r="P105" s="36" t="s">
        <v>646</v>
      </c>
      <c r="R105" s="27"/>
      <c r="S105" s="935"/>
    </row>
    <row r="106" spans="2:23" ht="15" customHeight="1" x14ac:dyDescent="0.35">
      <c r="B106" s="2027"/>
      <c r="C106" s="2028"/>
      <c r="D106" s="2028"/>
      <c r="E106" s="2028"/>
      <c r="F106" s="2028"/>
      <c r="G106" s="2028"/>
      <c r="H106" s="2028"/>
      <c r="I106" s="2028"/>
      <c r="J106" s="1170"/>
      <c r="K106" s="27"/>
      <c r="L106" s="27"/>
      <c r="M106" s="27"/>
      <c r="N106" s="27"/>
      <c r="O106" s="27"/>
      <c r="P106" s="36"/>
      <c r="R106" s="27"/>
      <c r="S106" s="935"/>
    </row>
    <row r="107" spans="2:23" ht="15" customHeight="1" x14ac:dyDescent="0.35">
      <c r="B107" s="2027"/>
      <c r="C107" s="2028"/>
      <c r="D107" s="2028"/>
      <c r="E107" s="2028"/>
      <c r="F107" s="2028"/>
      <c r="G107" s="2028"/>
      <c r="H107" s="2028"/>
      <c r="I107" s="2028"/>
      <c r="J107" s="1170"/>
      <c r="K107" s="27"/>
      <c r="L107" s="27"/>
      <c r="M107" s="27"/>
      <c r="N107" s="27"/>
      <c r="O107" s="27"/>
      <c r="P107" s="36" t="s">
        <v>2</v>
      </c>
      <c r="R107" s="27"/>
      <c r="S107" s="935"/>
    </row>
    <row r="108" spans="2:23" ht="15" customHeight="1" x14ac:dyDescent="0.35">
      <c r="B108" s="2027"/>
      <c r="C108" s="2028"/>
      <c r="D108" s="2028"/>
      <c r="E108" s="2028"/>
      <c r="F108" s="2028"/>
      <c r="G108" s="2028"/>
      <c r="H108" s="2028"/>
      <c r="I108" s="2028"/>
      <c r="J108" s="1170"/>
      <c r="K108" s="33"/>
      <c r="L108" s="33"/>
      <c r="M108" s="33"/>
      <c r="N108" s="33"/>
      <c r="O108" s="33"/>
      <c r="P108" s="37" t="s">
        <v>902</v>
      </c>
      <c r="R108" s="33"/>
      <c r="S108" s="935"/>
    </row>
    <row r="109" spans="2:23" ht="15.75" customHeight="1" thickBot="1" x14ac:dyDescent="0.4">
      <c r="B109" s="1095"/>
      <c r="C109" s="1096"/>
      <c r="D109" s="1096"/>
      <c r="E109" s="1096"/>
      <c r="F109" s="1096"/>
      <c r="G109" s="1096"/>
      <c r="H109" s="1096"/>
      <c r="I109" s="1096"/>
      <c r="J109" s="1171"/>
      <c r="K109" s="365"/>
      <c r="L109" s="365"/>
      <c r="M109" s="365"/>
      <c r="N109" s="365"/>
      <c r="O109" s="365"/>
      <c r="P109" s="38" t="s">
        <v>1126</v>
      </c>
      <c r="R109" s="365"/>
      <c r="S109" s="936"/>
    </row>
    <row r="110" spans="2:23" ht="15" thickBot="1" x14ac:dyDescent="0.4">
      <c r="B110" s="1098" t="s">
        <v>141</v>
      </c>
      <c r="C110" s="1089"/>
      <c r="D110" s="1089"/>
      <c r="E110" s="1089"/>
      <c r="F110" s="1089"/>
      <c r="G110" s="1089"/>
      <c r="H110" s="1089"/>
      <c r="I110" s="1089"/>
      <c r="J110" s="338"/>
      <c r="K110" s="1087" t="s">
        <v>2</v>
      </c>
      <c r="L110" s="1087"/>
      <c r="M110" s="1087"/>
      <c r="N110" s="1087"/>
      <c r="O110" s="1087"/>
      <c r="P110" s="1087"/>
      <c r="Q110" s="1087"/>
      <c r="R110" s="1087"/>
      <c r="S110" s="937"/>
    </row>
    <row r="111" spans="2:23" ht="15" thickBot="1" x14ac:dyDescent="0.4">
      <c r="B111" s="1098" t="s">
        <v>142</v>
      </c>
      <c r="C111" s="1089"/>
      <c r="D111" s="1089"/>
      <c r="E111" s="1089"/>
      <c r="F111" s="1089"/>
      <c r="G111" s="1089"/>
      <c r="H111" s="1089"/>
      <c r="I111" s="1089"/>
      <c r="J111" s="338"/>
      <c r="K111" s="1087" t="s">
        <v>2</v>
      </c>
      <c r="L111" s="1087"/>
      <c r="M111" s="1087"/>
      <c r="N111" s="1087"/>
      <c r="O111" s="1087"/>
      <c r="P111" s="1087"/>
      <c r="Q111" s="1087"/>
      <c r="R111" s="1087"/>
      <c r="S111" s="937"/>
    </row>
    <row r="112" spans="2:23" x14ac:dyDescent="0.35">
      <c r="B112" s="1178" t="s">
        <v>143</v>
      </c>
      <c r="C112" s="1179"/>
      <c r="D112" s="1179"/>
      <c r="E112" s="1179"/>
      <c r="F112" s="1179"/>
      <c r="G112" s="1179"/>
      <c r="H112" s="1179"/>
      <c r="I112" s="1179"/>
      <c r="J112" s="1179"/>
      <c r="K112" s="1180" t="s">
        <v>2</v>
      </c>
      <c r="L112" s="1180"/>
      <c r="M112" s="1180"/>
      <c r="N112" s="1180"/>
      <c r="O112" s="1180"/>
      <c r="P112" s="1180"/>
      <c r="Q112" s="1180"/>
      <c r="R112" s="1180"/>
      <c r="S112" s="2029"/>
    </row>
    <row r="113" spans="2:19" ht="15" thickBot="1" x14ac:dyDescent="0.4">
      <c r="B113" s="1095" t="s">
        <v>144</v>
      </c>
      <c r="C113" s="1096"/>
      <c r="D113" s="1096"/>
      <c r="E113" s="1096"/>
      <c r="F113" s="1096"/>
      <c r="G113" s="1096"/>
      <c r="H113" s="1096"/>
      <c r="I113" s="1096"/>
      <c r="J113" s="1096"/>
      <c r="K113" s="1181"/>
      <c r="L113" s="1181"/>
      <c r="M113" s="1181"/>
      <c r="N113" s="1181"/>
      <c r="O113" s="1181"/>
      <c r="P113" s="1181"/>
      <c r="Q113" s="1181"/>
      <c r="R113" s="1181"/>
      <c r="S113" s="2030"/>
    </row>
    <row r="114" spans="2:19" ht="15" thickBot="1" x14ac:dyDescent="0.4">
      <c r="B114" s="1163">
        <v>4.1666666666666664E-2</v>
      </c>
      <c r="C114" s="1164"/>
      <c r="D114" s="1164"/>
      <c r="E114" s="1164"/>
      <c r="F114" s="1164"/>
      <c r="G114" s="1164"/>
      <c r="H114" s="1164"/>
      <c r="I114" s="1164"/>
      <c r="J114" s="338"/>
      <c r="K114" s="1089"/>
      <c r="L114" s="1089"/>
      <c r="M114" s="1089"/>
      <c r="N114" s="1089"/>
      <c r="O114" s="1089"/>
      <c r="P114" s="1089"/>
      <c r="Q114" s="1089"/>
      <c r="R114" s="1089"/>
      <c r="S114" s="937"/>
    </row>
    <row r="115" spans="2:19" ht="15" thickBot="1" x14ac:dyDescent="0.4">
      <c r="B115" s="1163">
        <v>8.3333333333333329E-2</v>
      </c>
      <c r="C115" s="1164"/>
      <c r="D115" s="1164"/>
      <c r="E115" s="1164"/>
      <c r="F115" s="1164"/>
      <c r="G115" s="1164"/>
      <c r="H115" s="1164"/>
      <c r="I115" s="1164"/>
      <c r="J115" s="338"/>
      <c r="K115" s="1089"/>
      <c r="L115" s="1089"/>
      <c r="M115" s="1089"/>
      <c r="N115" s="1089"/>
      <c r="O115" s="1089"/>
      <c r="P115" s="1089"/>
      <c r="Q115" s="1089"/>
      <c r="R115" s="1089"/>
      <c r="S115" s="937"/>
    </row>
    <row r="116" spans="2:19" ht="15" thickBot="1" x14ac:dyDescent="0.4">
      <c r="B116" s="1172" t="s">
        <v>145</v>
      </c>
      <c r="C116" s="1173"/>
      <c r="D116" s="1173"/>
      <c r="E116" s="1173"/>
      <c r="F116" s="1173"/>
      <c r="G116" s="1173"/>
      <c r="H116" s="1173"/>
      <c r="I116" s="1173"/>
      <c r="J116" s="938"/>
      <c r="K116" s="1173"/>
      <c r="L116" s="1173"/>
      <c r="M116" s="1173"/>
      <c r="N116" s="1173"/>
      <c r="O116" s="1173"/>
      <c r="P116" s="1173"/>
      <c r="Q116" s="1173"/>
      <c r="R116" s="1173"/>
      <c r="S116" s="22"/>
    </row>
    <row r="117" spans="2:19" ht="15.5" thickTop="1" thickBot="1" x14ac:dyDescent="0.4">
      <c r="B117" s="2039"/>
      <c r="C117" s="2037"/>
      <c r="D117" s="2037"/>
      <c r="E117" s="2037"/>
      <c r="F117" s="2037"/>
      <c r="G117" s="2037"/>
      <c r="H117" s="2037"/>
      <c r="I117" s="2037"/>
      <c r="J117" s="338"/>
      <c r="K117" s="1177" t="s">
        <v>146</v>
      </c>
      <c r="L117" s="1177"/>
      <c r="M117" s="1177"/>
      <c r="N117" s="1177"/>
      <c r="O117" s="1177"/>
      <c r="P117" s="1177"/>
      <c r="Q117" s="1177"/>
      <c r="R117" s="1177"/>
      <c r="S117" s="937"/>
    </row>
    <row r="118" spans="2:19" ht="24" customHeight="1" thickBot="1" x14ac:dyDescent="0.4">
      <c r="B118" s="1187" t="s">
        <v>147</v>
      </c>
      <c r="C118" s="1188"/>
      <c r="D118" s="2035"/>
      <c r="E118" s="1173"/>
      <c r="F118" s="1173"/>
      <c r="G118" s="1173"/>
      <c r="H118" s="1173"/>
      <c r="I118" s="1173"/>
      <c r="J118" s="21" t="s">
        <v>148</v>
      </c>
      <c r="K118" s="939"/>
      <c r="L118" s="1190" t="s">
        <v>149</v>
      </c>
      <c r="M118" s="1191"/>
      <c r="N118" s="1188"/>
      <c r="O118" s="1190" t="s">
        <v>150</v>
      </c>
      <c r="P118" s="1191"/>
      <c r="Q118" s="1188"/>
      <c r="R118" s="1190" t="s">
        <v>151</v>
      </c>
      <c r="S118" s="2040"/>
    </row>
    <row r="119" spans="2:19" ht="15.5" thickTop="1" thickBot="1" x14ac:dyDescent="0.4">
      <c r="B119" s="1192">
        <v>1</v>
      </c>
      <c r="C119" s="1193"/>
      <c r="D119" s="2036"/>
      <c r="E119" s="2037"/>
      <c r="F119" s="2037"/>
      <c r="G119" s="2037"/>
      <c r="H119" s="2037"/>
      <c r="I119" s="2037"/>
      <c r="J119" s="336" t="s">
        <v>2</v>
      </c>
      <c r="K119" s="940"/>
      <c r="L119" s="1195" t="s">
        <v>2</v>
      </c>
      <c r="M119" s="1196"/>
      <c r="N119" s="1193"/>
      <c r="O119" s="1195" t="s">
        <v>2</v>
      </c>
      <c r="P119" s="1196"/>
      <c r="Q119" s="1193"/>
      <c r="R119" s="338"/>
      <c r="S119" s="23" t="s">
        <v>2</v>
      </c>
    </row>
    <row r="120" spans="2:19" ht="15" thickBot="1" x14ac:dyDescent="0.4">
      <c r="B120" s="1182">
        <v>2</v>
      </c>
      <c r="C120" s="1183"/>
      <c r="D120" s="2038"/>
      <c r="E120" s="1089"/>
      <c r="F120" s="1089"/>
      <c r="G120" s="1089"/>
      <c r="H120" s="1089"/>
      <c r="I120" s="1089"/>
      <c r="J120" s="336" t="s">
        <v>2</v>
      </c>
      <c r="K120" s="940"/>
      <c r="L120" s="1185" t="s">
        <v>2</v>
      </c>
      <c r="M120" s="1186"/>
      <c r="N120" s="1183"/>
      <c r="O120" s="1185" t="s">
        <v>2</v>
      </c>
      <c r="P120" s="1186"/>
      <c r="Q120" s="1183"/>
      <c r="R120" s="338"/>
      <c r="S120" s="23" t="s">
        <v>2</v>
      </c>
    </row>
    <row r="121" spans="2:19" ht="15" thickBot="1" x14ac:dyDescent="0.4">
      <c r="B121" s="1187" t="s">
        <v>145</v>
      </c>
      <c r="C121" s="1188"/>
      <c r="D121" s="2035"/>
      <c r="E121" s="1173"/>
      <c r="F121" s="1173"/>
      <c r="G121" s="1173"/>
      <c r="H121" s="1173"/>
      <c r="I121" s="1173"/>
      <c r="J121" s="14" t="s">
        <v>2</v>
      </c>
      <c r="K121" s="939"/>
      <c r="L121" s="1190" t="s">
        <v>2</v>
      </c>
      <c r="M121" s="1191"/>
      <c r="N121" s="1188"/>
      <c r="O121" s="1190" t="s">
        <v>2</v>
      </c>
      <c r="P121" s="1191"/>
      <c r="Q121" s="1188"/>
      <c r="R121" s="938"/>
      <c r="S121" s="24" t="s">
        <v>2</v>
      </c>
    </row>
    <row r="122" spans="2:19" ht="15" thickTop="1" x14ac:dyDescent="0.3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2:19" ht="19" x14ac:dyDescent="0.35">
      <c r="B123" s="3" t="s">
        <v>152</v>
      </c>
    </row>
  </sheetData>
  <mergeCells count="282">
    <mergeCell ref="Q43:S43"/>
    <mergeCell ref="N43:O43"/>
    <mergeCell ref="K43:L43"/>
    <mergeCell ref="B121:C121"/>
    <mergeCell ref="D121:I121"/>
    <mergeCell ref="L121:N121"/>
    <mergeCell ref="O121:Q121"/>
    <mergeCell ref="B119:C119"/>
    <mergeCell ref="D119:I119"/>
    <mergeCell ref="L119:N119"/>
    <mergeCell ref="O119:Q119"/>
    <mergeCell ref="B120:C120"/>
    <mergeCell ref="D120:I120"/>
    <mergeCell ref="L120:N120"/>
    <mergeCell ref="O120:Q120"/>
    <mergeCell ref="B116:I116"/>
    <mergeCell ref="K116:R116"/>
    <mergeCell ref="B117:I117"/>
    <mergeCell ref="K117:R117"/>
    <mergeCell ref="B118:C118"/>
    <mergeCell ref="D118:I118"/>
    <mergeCell ref="L118:N118"/>
    <mergeCell ref="O118:Q118"/>
    <mergeCell ref="R118:S118"/>
    <mergeCell ref="S112:S113"/>
    <mergeCell ref="B113:I113"/>
    <mergeCell ref="B114:I114"/>
    <mergeCell ref="K114:R114"/>
    <mergeCell ref="B115:I115"/>
    <mergeCell ref="K115:R115"/>
    <mergeCell ref="B110:I110"/>
    <mergeCell ref="K110:R110"/>
    <mergeCell ref="B111:I111"/>
    <mergeCell ref="K111:R111"/>
    <mergeCell ref="B112:I112"/>
    <mergeCell ref="J112:J113"/>
    <mergeCell ref="K112:R113"/>
    <mergeCell ref="B101:I101"/>
    <mergeCell ref="K101:P101"/>
    <mergeCell ref="Q101:S101"/>
    <mergeCell ref="B102:I102"/>
    <mergeCell ref="K102:R102"/>
    <mergeCell ref="B103:I109"/>
    <mergeCell ref="J103:J109"/>
    <mergeCell ref="B99:I99"/>
    <mergeCell ref="K99:P99"/>
    <mergeCell ref="B100:I100"/>
    <mergeCell ref="K100:P100"/>
    <mergeCell ref="Q100:S100"/>
    <mergeCell ref="K97:L97"/>
    <mergeCell ref="N97:O97"/>
    <mergeCell ref="Q97:S97"/>
    <mergeCell ref="K98:L98"/>
    <mergeCell ref="N98:O98"/>
    <mergeCell ref="Q98:S98"/>
    <mergeCell ref="K95:L95"/>
    <mergeCell ref="N95:O95"/>
    <mergeCell ref="Q95:S95"/>
    <mergeCell ref="K96:L96"/>
    <mergeCell ref="N96:O96"/>
    <mergeCell ref="Q96:S96"/>
    <mergeCell ref="K93:L93"/>
    <mergeCell ref="N93:O93"/>
    <mergeCell ref="Q93:S93"/>
    <mergeCell ref="K94:L94"/>
    <mergeCell ref="N94:O94"/>
    <mergeCell ref="Q94:S94"/>
    <mergeCell ref="K91:L91"/>
    <mergeCell ref="N91:O91"/>
    <mergeCell ref="Q91:S91"/>
    <mergeCell ref="K92:L92"/>
    <mergeCell ref="N92:O92"/>
    <mergeCell ref="Q92:S92"/>
    <mergeCell ref="K89:L89"/>
    <mergeCell ref="N89:O89"/>
    <mergeCell ref="Q89:S89"/>
    <mergeCell ref="K90:L90"/>
    <mergeCell ref="N90:O90"/>
    <mergeCell ref="Q90:S90"/>
    <mergeCell ref="K87:L87"/>
    <mergeCell ref="N87:O87"/>
    <mergeCell ref="Q87:S87"/>
    <mergeCell ref="K88:L88"/>
    <mergeCell ref="N88:O88"/>
    <mergeCell ref="Q88:S88"/>
    <mergeCell ref="K85:L85"/>
    <mergeCell ref="N85:O85"/>
    <mergeCell ref="Q85:S85"/>
    <mergeCell ref="K86:L86"/>
    <mergeCell ref="N86:O86"/>
    <mergeCell ref="Q86:S86"/>
    <mergeCell ref="K83:L83"/>
    <mergeCell ref="N83:O83"/>
    <mergeCell ref="Q83:S83"/>
    <mergeCell ref="K84:L84"/>
    <mergeCell ref="N84:O84"/>
    <mergeCell ref="Q84:S84"/>
    <mergeCell ref="K81:L81"/>
    <mergeCell ref="N81:O81"/>
    <mergeCell ref="Q81:S81"/>
    <mergeCell ref="K82:L82"/>
    <mergeCell ref="N82:O82"/>
    <mergeCell ref="Q82:S82"/>
    <mergeCell ref="K78:L78"/>
    <mergeCell ref="N78:O78"/>
    <mergeCell ref="Q78:S78"/>
    <mergeCell ref="K80:L80"/>
    <mergeCell ref="N80:O80"/>
    <mergeCell ref="Q80:S80"/>
    <mergeCell ref="K76:L76"/>
    <mergeCell ref="N76:O76"/>
    <mergeCell ref="Q76:S76"/>
    <mergeCell ref="K77:L77"/>
    <mergeCell ref="N77:O77"/>
    <mergeCell ref="Q77:S77"/>
    <mergeCell ref="K74:L74"/>
    <mergeCell ref="N74:O74"/>
    <mergeCell ref="Q74:S74"/>
    <mergeCell ref="K75:L75"/>
    <mergeCell ref="N75:O75"/>
    <mergeCell ref="Q75:S75"/>
    <mergeCell ref="K71:L71"/>
    <mergeCell ref="N71:O71"/>
    <mergeCell ref="Q71:S71"/>
    <mergeCell ref="K72:L72"/>
    <mergeCell ref="N72:O72"/>
    <mergeCell ref="Q72:S72"/>
    <mergeCell ref="K68:L68"/>
    <mergeCell ref="N68:O68"/>
    <mergeCell ref="Q68:S68"/>
    <mergeCell ref="K69:L69"/>
    <mergeCell ref="N69:O69"/>
    <mergeCell ref="Q69:S69"/>
    <mergeCell ref="K66:L66"/>
    <mergeCell ref="N66:O66"/>
    <mergeCell ref="Q66:S66"/>
    <mergeCell ref="K67:L67"/>
    <mergeCell ref="N67:O67"/>
    <mergeCell ref="Q67:S67"/>
    <mergeCell ref="K64:L64"/>
    <mergeCell ref="N64:O64"/>
    <mergeCell ref="Q64:S64"/>
    <mergeCell ref="K65:L65"/>
    <mergeCell ref="N65:O65"/>
    <mergeCell ref="Q65:S65"/>
    <mergeCell ref="K62:L62"/>
    <mergeCell ref="N62:O62"/>
    <mergeCell ref="Q62:S62"/>
    <mergeCell ref="K63:L63"/>
    <mergeCell ref="N63:O63"/>
    <mergeCell ref="Q63:S63"/>
    <mergeCell ref="K58:L58"/>
    <mergeCell ref="N58:O58"/>
    <mergeCell ref="Q58:S58"/>
    <mergeCell ref="K60:L60"/>
    <mergeCell ref="K61:L61"/>
    <mergeCell ref="N61:O61"/>
    <mergeCell ref="Q61:S61"/>
    <mergeCell ref="H56:J56"/>
    <mergeCell ref="K56:L56"/>
    <mergeCell ref="N56:O56"/>
    <mergeCell ref="Q56:S56"/>
    <mergeCell ref="K57:L57"/>
    <mergeCell ref="N57:O57"/>
    <mergeCell ref="Q57:S57"/>
    <mergeCell ref="K54:L54"/>
    <mergeCell ref="N54:O54"/>
    <mergeCell ref="Q54:S54"/>
    <mergeCell ref="K55:L55"/>
    <mergeCell ref="N55:O55"/>
    <mergeCell ref="Q55:S55"/>
    <mergeCell ref="K51:L51"/>
    <mergeCell ref="N51:O51"/>
    <mergeCell ref="Q51:S51"/>
    <mergeCell ref="K52:L52"/>
    <mergeCell ref="N52:O52"/>
    <mergeCell ref="Q52:S52"/>
    <mergeCell ref="K49:L49"/>
    <mergeCell ref="N49:O49"/>
    <mergeCell ref="Q49:S49"/>
    <mergeCell ref="K50:L50"/>
    <mergeCell ref="N50:O50"/>
    <mergeCell ref="Q50:S50"/>
    <mergeCell ref="K46:L46"/>
    <mergeCell ref="N46:O46"/>
    <mergeCell ref="Q46:S46"/>
    <mergeCell ref="K47:L47"/>
    <mergeCell ref="N47:O47"/>
    <mergeCell ref="Q47:S47"/>
    <mergeCell ref="K44:L44"/>
    <mergeCell ref="N44:O44"/>
    <mergeCell ref="Q44:S44"/>
    <mergeCell ref="K45:L45"/>
    <mergeCell ref="N45:O45"/>
    <mergeCell ref="Q45:S45"/>
    <mergeCell ref="K42:L42"/>
    <mergeCell ref="N42:O42"/>
    <mergeCell ref="Q42:S42"/>
    <mergeCell ref="B40:G40"/>
    <mergeCell ref="H40:J40"/>
    <mergeCell ref="K40:L40"/>
    <mergeCell ref="N40:O40"/>
    <mergeCell ref="Q40:S40"/>
    <mergeCell ref="K41:L41"/>
    <mergeCell ref="N41:O41"/>
    <mergeCell ref="B37:H37"/>
    <mergeCell ref="I37:P37"/>
    <mergeCell ref="Q37:S37"/>
    <mergeCell ref="B38:G39"/>
    <mergeCell ref="H38:J39"/>
    <mergeCell ref="K38:P38"/>
    <mergeCell ref="Q38:S38"/>
    <mergeCell ref="K39:L39"/>
    <mergeCell ref="N39:O39"/>
    <mergeCell ref="Q39:S39"/>
    <mergeCell ref="B35:H35"/>
    <mergeCell ref="I35:P35"/>
    <mergeCell ref="Q35:S35"/>
    <mergeCell ref="B36:H36"/>
    <mergeCell ref="I36:P36"/>
    <mergeCell ref="Q36:S36"/>
    <mergeCell ref="B32:H32"/>
    <mergeCell ref="B33:H33"/>
    <mergeCell ref="I33:P33"/>
    <mergeCell ref="Q33:S33"/>
    <mergeCell ref="B34:H34"/>
    <mergeCell ref="I34:P34"/>
    <mergeCell ref="Q34:S34"/>
    <mergeCell ref="B30:H30"/>
    <mergeCell ref="I30:P30"/>
    <mergeCell ref="Q30:S30"/>
    <mergeCell ref="B31:H31"/>
    <mergeCell ref="I31:P31"/>
    <mergeCell ref="Q31:S31"/>
    <mergeCell ref="B26:D26"/>
    <mergeCell ref="E26:M26"/>
    <mergeCell ref="N26:S26"/>
    <mergeCell ref="B29:H29"/>
    <mergeCell ref="I29:P29"/>
    <mergeCell ref="Q29:S29"/>
    <mergeCell ref="B24:D24"/>
    <mergeCell ref="E24:M24"/>
    <mergeCell ref="N24:S24"/>
    <mergeCell ref="B25:D25"/>
    <mergeCell ref="E25:M25"/>
    <mergeCell ref="N25:S25"/>
    <mergeCell ref="B22:D22"/>
    <mergeCell ref="E22:M22"/>
    <mergeCell ref="N22:S22"/>
    <mergeCell ref="B23:D23"/>
    <mergeCell ref="E23:M23"/>
    <mergeCell ref="N23:S23"/>
    <mergeCell ref="B19:F19"/>
    <mergeCell ref="G19:S19"/>
    <mergeCell ref="B20:S20"/>
    <mergeCell ref="B21:S21"/>
    <mergeCell ref="B15:F15"/>
    <mergeCell ref="G15:S15"/>
    <mergeCell ref="B16:F16"/>
    <mergeCell ref="G16:S16"/>
    <mergeCell ref="B17:F17"/>
    <mergeCell ref="G17:S17"/>
    <mergeCell ref="B14:F14"/>
    <mergeCell ref="G14:S14"/>
    <mergeCell ref="B9:F9"/>
    <mergeCell ref="G9:S9"/>
    <mergeCell ref="B10:F10"/>
    <mergeCell ref="G10:S10"/>
    <mergeCell ref="B11:F11"/>
    <mergeCell ref="G11:S11"/>
    <mergeCell ref="B18:F18"/>
    <mergeCell ref="G18:S18"/>
    <mergeCell ref="B2:S2"/>
    <mergeCell ref="B5:P5"/>
    <mergeCell ref="Q5:S7"/>
    <mergeCell ref="B6:P6"/>
    <mergeCell ref="B7:P7"/>
    <mergeCell ref="B8:S8"/>
    <mergeCell ref="B12:F12"/>
    <mergeCell ref="G12:S12"/>
    <mergeCell ref="B13:F13"/>
    <mergeCell ref="G13:S13"/>
  </mergeCells>
  <printOptions horizontalCentered="1"/>
  <pageMargins left="0.78740157480314965" right="0.78740157480314965" top="0.78740157480314965" bottom="0.78740157480314965" header="0.31496062992125984" footer="0.31496062992125984"/>
  <pageSetup paperSize="448" scale="54" orientation="portrait" horizontalDpi="4294967295" verticalDpi="4294967295" r:id="rId1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5D13-9B43-4B0A-A81E-B1F7D113F786}">
  <dimension ref="B2:V113"/>
  <sheetViews>
    <sheetView view="pageBreakPreview" topLeftCell="A70" zoomScale="80" zoomScaleNormal="70" zoomScaleSheetLayoutView="115" workbookViewId="0">
      <selection activeCell="R91" sqref="R91"/>
    </sheetView>
  </sheetViews>
  <sheetFormatPr defaultRowHeight="14.5" x14ac:dyDescent="0.35"/>
  <cols>
    <col min="1" max="7" width="4.08984375" customWidth="1"/>
    <col min="10" max="10" width="38.08984375" customWidth="1"/>
    <col min="11" max="12" width="6" customWidth="1"/>
    <col min="13" max="13" width="11.90625" customWidth="1"/>
    <col min="14" max="15" width="8.08984375" customWidth="1"/>
    <col min="16" max="16" width="13" customWidth="1"/>
    <col min="17" max="17" width="0.6328125" customWidth="1"/>
    <col min="18" max="18" width="19.08984375" customWidth="1"/>
    <col min="19" max="19" width="1.54296875" customWidth="1"/>
    <col min="20" max="20" width="4.54296875" customWidth="1"/>
    <col min="21" max="21" width="17.453125" customWidth="1"/>
    <col min="22" max="22" width="10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1063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" thickBot="1" x14ac:dyDescent="0.4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" thickBot="1" x14ac:dyDescent="0.4">
      <c r="B9" s="1070" t="s">
        <v>8</v>
      </c>
      <c r="C9" s="1071"/>
      <c r="D9" s="1071"/>
      <c r="E9" s="1071"/>
      <c r="F9" s="1072"/>
      <c r="G9" s="1070" t="s">
        <v>655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thickBot="1" x14ac:dyDescent="0.4">
      <c r="B10" s="1070" t="s">
        <v>10</v>
      </c>
      <c r="C10" s="1071"/>
      <c r="D10" s="1071"/>
      <c r="E10" s="1071"/>
      <c r="F10" s="1072"/>
      <c r="G10" s="1070" t="s">
        <v>656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thickBot="1" x14ac:dyDescent="0.4">
      <c r="B11" s="1070" t="s">
        <v>12</v>
      </c>
      <c r="C11" s="1071"/>
      <c r="D11" s="1071"/>
      <c r="E11" s="1071"/>
      <c r="F11" s="1072"/>
      <c r="G11" s="1070" t="s">
        <v>862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thickBot="1" x14ac:dyDescent="0.4">
      <c r="B12" s="1070" t="s">
        <v>14</v>
      </c>
      <c r="C12" s="1071"/>
      <c r="D12" s="1071"/>
      <c r="E12" s="1071"/>
      <c r="F12" s="1072"/>
      <c r="G12" s="1070" t="s">
        <v>658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thickBot="1" x14ac:dyDescent="0.4">
      <c r="B13" s="1070" t="s">
        <v>16</v>
      </c>
      <c r="C13" s="1071"/>
      <c r="D13" s="1071"/>
      <c r="E13" s="1071"/>
      <c r="F13" s="1072"/>
      <c r="G13" s="1070" t="s">
        <v>658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thickBot="1" x14ac:dyDescent="0.4">
      <c r="B14" s="1070" t="s">
        <v>18</v>
      </c>
      <c r="C14" s="1071"/>
      <c r="D14" s="1071"/>
      <c r="E14" s="1071"/>
      <c r="F14" s="1072"/>
      <c r="G14" s="1995" t="s">
        <v>1064</v>
      </c>
      <c r="H14" s="1996"/>
      <c r="I14" s="1996"/>
      <c r="J14" s="1996"/>
      <c r="K14" s="1996"/>
      <c r="L14" s="1996"/>
      <c r="M14" s="1996"/>
      <c r="N14" s="1996"/>
      <c r="O14" s="1996"/>
      <c r="P14" s="1996"/>
      <c r="Q14" s="1996"/>
      <c r="R14" s="1996"/>
      <c r="S14" s="1997"/>
    </row>
    <row r="15" spans="2:19" ht="15" thickBot="1" x14ac:dyDescent="0.4">
      <c r="B15" s="1070" t="s">
        <v>20</v>
      </c>
      <c r="C15" s="1071"/>
      <c r="D15" s="1071"/>
      <c r="E15" s="1071"/>
      <c r="F15" s="1072"/>
      <c r="G15" s="1070" t="s">
        <v>1065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thickBot="1" x14ac:dyDescent="0.4">
      <c r="B16" s="1070" t="s">
        <v>22</v>
      </c>
      <c r="C16" s="1071"/>
      <c r="D16" s="1071"/>
      <c r="E16" s="1071"/>
      <c r="F16" s="1072"/>
      <c r="G16" s="1070" t="s">
        <v>816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" thickBot="1" x14ac:dyDescent="0.4">
      <c r="B17" s="1070" t="s">
        <v>662</v>
      </c>
      <c r="C17" s="1071"/>
      <c r="D17" s="1071"/>
      <c r="E17" s="1071"/>
      <c r="F17" s="1072"/>
      <c r="G17" s="1070" t="s">
        <v>1127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" thickBot="1" x14ac:dyDescent="0.4">
      <c r="B18" s="1070" t="s">
        <v>664</v>
      </c>
      <c r="C18" s="1071"/>
      <c r="D18" s="1071"/>
      <c r="E18" s="1071"/>
      <c r="F18" s="1072"/>
      <c r="G18" s="1070" t="s">
        <v>1067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" thickBot="1" x14ac:dyDescent="0.4">
      <c r="B19" s="1070" t="s">
        <v>666</v>
      </c>
      <c r="C19" s="1071"/>
      <c r="D19" s="1071"/>
      <c r="E19" s="1071"/>
      <c r="F19" s="1072"/>
      <c r="G19" s="1070" t="s">
        <v>819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5" t="s">
        <v>28</v>
      </c>
      <c r="C21" s="1075"/>
      <c r="D21" s="1075"/>
      <c r="E21" s="1075"/>
      <c r="F21" s="1075"/>
      <c r="G21" s="1075"/>
      <c r="H21" s="1075"/>
      <c r="I21" s="1075"/>
      <c r="J21" s="1075"/>
      <c r="K21" s="1075"/>
      <c r="L21" s="1075"/>
      <c r="M21" s="1075"/>
      <c r="N21" s="1075"/>
      <c r="O21" s="1075"/>
      <c r="P21" s="1075"/>
      <c r="Q21" s="1075"/>
      <c r="R21" s="1075"/>
      <c r="S21" s="1075"/>
    </row>
    <row r="22" spans="2:19" ht="15" thickBot="1" x14ac:dyDescent="0.4">
      <c r="B22" s="1077" t="s">
        <v>29</v>
      </c>
      <c r="C22" s="1077"/>
      <c r="D22" s="1077"/>
      <c r="E22" s="1075" t="s">
        <v>30</v>
      </c>
      <c r="F22" s="1075"/>
      <c r="G22" s="1075"/>
      <c r="H22" s="1075"/>
      <c r="I22" s="1075"/>
      <c r="J22" s="1075"/>
      <c r="K22" s="1075"/>
      <c r="L22" s="1075"/>
      <c r="M22" s="1075"/>
      <c r="N22" s="1075" t="s">
        <v>31</v>
      </c>
      <c r="O22" s="1075"/>
      <c r="P22" s="1075"/>
      <c r="Q22" s="1075"/>
      <c r="R22" s="1075"/>
      <c r="S22" s="1075"/>
    </row>
    <row r="23" spans="2:19" ht="29.4" customHeight="1" thickBot="1" x14ac:dyDescent="0.4">
      <c r="B23" s="1077" t="s">
        <v>32</v>
      </c>
      <c r="C23" s="1077"/>
      <c r="D23" s="1077"/>
      <c r="E23" s="2041"/>
      <c r="F23" s="2041"/>
      <c r="G23" s="2041"/>
      <c r="H23" s="2041"/>
      <c r="I23" s="2041"/>
      <c r="J23" s="2041"/>
      <c r="K23" s="2041"/>
      <c r="L23" s="2041"/>
      <c r="M23" s="2041"/>
      <c r="N23" s="1077" t="s">
        <v>2</v>
      </c>
      <c r="O23" s="1077"/>
      <c r="P23" s="1077"/>
      <c r="Q23" s="1077"/>
      <c r="R23" s="1077"/>
      <c r="S23" s="1077"/>
    </row>
    <row r="24" spans="2:19" ht="15" thickBot="1" x14ac:dyDescent="0.4">
      <c r="B24" s="1077" t="s">
        <v>34</v>
      </c>
      <c r="C24" s="1077"/>
      <c r="D24" s="1077"/>
      <c r="E24" s="1077" t="s">
        <v>1069</v>
      </c>
      <c r="F24" s="1077"/>
      <c r="G24" s="1077"/>
      <c r="H24" s="1077"/>
      <c r="I24" s="1077"/>
      <c r="J24" s="1077"/>
      <c r="K24" s="1077"/>
      <c r="L24" s="1077"/>
      <c r="M24" s="1077"/>
      <c r="N24" s="1077" t="s">
        <v>2</v>
      </c>
      <c r="O24" s="1077"/>
      <c r="P24" s="1077"/>
      <c r="Q24" s="1077"/>
      <c r="R24" s="1077"/>
      <c r="S24" s="1077"/>
    </row>
    <row r="25" spans="2:19" ht="15" thickBot="1" x14ac:dyDescent="0.4">
      <c r="B25" s="1077" t="s">
        <v>37</v>
      </c>
      <c r="C25" s="1077"/>
      <c r="D25" s="1077"/>
      <c r="E25" s="1077" t="s">
        <v>658</v>
      </c>
      <c r="F25" s="1077"/>
      <c r="G25" s="1077"/>
      <c r="H25" s="1077"/>
      <c r="I25" s="1077"/>
      <c r="J25" s="1077"/>
      <c r="K25" s="1077"/>
      <c r="L25" s="1077"/>
      <c r="M25" s="1077"/>
      <c r="N25" s="1075"/>
      <c r="O25" s="1075"/>
      <c r="P25" s="1075"/>
      <c r="Q25" s="1075"/>
      <c r="R25" s="1075"/>
      <c r="S25" s="1075"/>
    </row>
    <row r="26" spans="2:19" ht="15" thickBot="1" x14ac:dyDescent="0.4">
      <c r="B26" s="1077" t="s">
        <v>39</v>
      </c>
      <c r="C26" s="1077"/>
      <c r="D26" s="1077"/>
      <c r="E26" s="1077" t="s">
        <v>658</v>
      </c>
      <c r="F26" s="1077"/>
      <c r="G26" s="1077"/>
      <c r="H26" s="1077"/>
      <c r="I26" s="1077"/>
      <c r="J26" s="1077"/>
      <c r="K26" s="1077"/>
      <c r="L26" s="1077"/>
      <c r="M26" s="1077"/>
      <c r="N26" s="1075"/>
      <c r="O26" s="1075"/>
      <c r="P26" s="1075"/>
      <c r="Q26" s="1075"/>
      <c r="R26" s="1075"/>
      <c r="S26" s="1075"/>
    </row>
    <row r="27" spans="2:19" ht="15.75" customHeight="1" thickBot="1" x14ac:dyDescent="0.4">
      <c r="B27" s="880" t="s">
        <v>1128</v>
      </c>
      <c r="C27" s="155"/>
      <c r="D27" s="155"/>
      <c r="E27" s="155"/>
      <c r="F27" s="155"/>
      <c r="G27" s="155"/>
      <c r="H27" s="155"/>
      <c r="I27" s="881"/>
      <c r="J27" s="882"/>
      <c r="K27" s="883"/>
      <c r="L27" s="883"/>
      <c r="M27" s="883"/>
      <c r="N27" s="883"/>
      <c r="O27" s="883"/>
      <c r="P27" s="883"/>
      <c r="Q27" s="883"/>
      <c r="R27" s="883"/>
      <c r="S27" s="884"/>
    </row>
    <row r="28" spans="2:19" x14ac:dyDescent="0.35">
      <c r="B28" s="9"/>
      <c r="C28" s="9"/>
      <c r="D28" s="9"/>
      <c r="E28" s="9"/>
      <c r="F28" s="9"/>
    </row>
    <row r="29" spans="2:19" ht="16" thickBot="1" x14ac:dyDescent="0.4">
      <c r="B29" s="360"/>
    </row>
    <row r="30" spans="2:19" ht="15" thickBot="1" x14ac:dyDescent="0.4">
      <c r="B30" s="1998"/>
      <c r="C30" s="1999"/>
      <c r="D30" s="1999"/>
      <c r="E30" s="1999"/>
      <c r="F30" s="1999"/>
      <c r="G30" s="1999"/>
      <c r="H30" s="1999"/>
      <c r="I30" s="1438" t="s">
        <v>2</v>
      </c>
      <c r="J30" s="1438"/>
      <c r="K30" s="1438"/>
      <c r="L30" s="1438"/>
      <c r="M30" s="1438"/>
      <c r="N30" s="1438"/>
      <c r="O30" s="1438"/>
      <c r="P30" s="1438"/>
      <c r="Q30" s="1999"/>
      <c r="R30" s="1999"/>
      <c r="S30" s="2000"/>
    </row>
    <row r="31" spans="2:19" ht="15" thickBot="1" x14ac:dyDescent="0.4">
      <c r="B31" s="1082" t="s">
        <v>2</v>
      </c>
      <c r="C31" s="1083"/>
      <c r="D31" s="1083"/>
      <c r="E31" s="1083"/>
      <c r="F31" s="1083"/>
      <c r="G31" s="1083"/>
      <c r="H31" s="1083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97"/>
    </row>
    <row r="32" spans="2:19" ht="15" thickBot="1" x14ac:dyDescent="0.4">
      <c r="B32" s="1098"/>
      <c r="C32" s="1089"/>
      <c r="D32" s="1089"/>
      <c r="E32" s="1089"/>
      <c r="F32" s="1089"/>
      <c r="G32" s="1089"/>
      <c r="H32" s="1089"/>
      <c r="I32" s="1428" t="s">
        <v>135</v>
      </c>
      <c r="J32" s="1428"/>
      <c r="K32" s="1428"/>
      <c r="L32" s="1428"/>
      <c r="M32" s="1428"/>
      <c r="N32" s="1428"/>
      <c r="O32" s="1428"/>
      <c r="P32" s="1428"/>
      <c r="Q32" s="1089"/>
      <c r="R32" s="1089"/>
      <c r="S32" s="1097"/>
    </row>
    <row r="33" spans="2:19" ht="16.25" customHeight="1" thickBot="1" x14ac:dyDescent="0.4">
      <c r="B33" s="1098" t="s">
        <v>42</v>
      </c>
      <c r="C33" s="1089"/>
      <c r="D33" s="1089"/>
      <c r="E33" s="1089"/>
      <c r="F33" s="1089"/>
      <c r="G33" s="1089"/>
      <c r="H33" s="1089"/>
      <c r="I33" s="155" t="s">
        <v>1129</v>
      </c>
      <c r="J33" s="155"/>
      <c r="K33" s="155"/>
      <c r="L33" s="155"/>
      <c r="M33" s="155"/>
      <c r="N33" s="155"/>
      <c r="O33" s="155"/>
      <c r="P33" s="155"/>
      <c r="Q33" s="155"/>
      <c r="R33" s="155"/>
      <c r="S33" s="885"/>
    </row>
    <row r="34" spans="2:19" ht="15" thickBot="1" x14ac:dyDescent="0.4">
      <c r="B34" s="1082" t="s">
        <v>44</v>
      </c>
      <c r="C34" s="1083"/>
      <c r="D34" s="1083"/>
      <c r="E34" s="1083"/>
      <c r="F34" s="1083"/>
      <c r="G34" s="1083"/>
      <c r="H34" s="1083"/>
      <c r="I34" s="1089" t="s">
        <v>824</v>
      </c>
      <c r="J34" s="1089"/>
      <c r="K34" s="1089"/>
      <c r="L34" s="1089"/>
      <c r="M34" s="1089"/>
      <c r="N34" s="1089"/>
      <c r="O34" s="1089"/>
      <c r="P34" s="1089"/>
      <c r="Q34" s="1089"/>
      <c r="R34" s="1089"/>
      <c r="S34" s="1097"/>
    </row>
    <row r="35" spans="2:19" ht="15" thickBot="1" x14ac:dyDescent="0.4">
      <c r="B35" s="1098" t="s">
        <v>46</v>
      </c>
      <c r="C35" s="1089"/>
      <c r="D35" s="1089"/>
      <c r="E35" s="1089"/>
      <c r="F35" s="1089"/>
      <c r="G35" s="1089"/>
      <c r="H35" s="1089"/>
      <c r="I35" s="1089" t="s">
        <v>1072</v>
      </c>
      <c r="J35" s="1089"/>
      <c r="K35" s="1089"/>
      <c r="L35" s="1089"/>
      <c r="M35" s="1089"/>
      <c r="N35" s="1089"/>
      <c r="O35" s="1089"/>
      <c r="P35" s="1089"/>
      <c r="Q35" s="1089"/>
      <c r="R35" s="1089"/>
      <c r="S35" s="1097"/>
    </row>
    <row r="36" spans="2:19" ht="16.25" customHeight="1" thickBot="1" x14ac:dyDescent="0.4">
      <c r="B36" s="1082" t="s">
        <v>50</v>
      </c>
      <c r="C36" s="1083"/>
      <c r="D36" s="1083"/>
      <c r="E36" s="1083"/>
      <c r="F36" s="1083"/>
      <c r="G36" s="1083"/>
      <c r="H36" s="1083"/>
      <c r="I36" s="1089" t="s">
        <v>1130</v>
      </c>
      <c r="J36" s="1089"/>
      <c r="K36" s="1089"/>
      <c r="L36" s="1089"/>
      <c r="M36" s="1089"/>
      <c r="N36" s="1089"/>
      <c r="O36" s="1089"/>
      <c r="P36" s="1089"/>
      <c r="Q36" s="2042" t="s">
        <v>1131</v>
      </c>
      <c r="R36" s="2042"/>
      <c r="S36" s="2043"/>
    </row>
    <row r="37" spans="2:19" ht="15" thickBot="1" x14ac:dyDescent="0.4">
      <c r="B37" s="1082" t="s">
        <v>48</v>
      </c>
      <c r="C37" s="1083"/>
      <c r="D37" s="1083"/>
      <c r="E37" s="1083"/>
      <c r="F37" s="1083"/>
      <c r="G37" s="1083"/>
      <c r="H37" s="1083"/>
      <c r="I37" s="1089" t="s">
        <v>1132</v>
      </c>
      <c r="J37" s="1089"/>
      <c r="K37" s="1089"/>
      <c r="L37" s="1089"/>
      <c r="M37" s="1089"/>
      <c r="N37" s="1089"/>
      <c r="O37" s="1089"/>
      <c r="P37" s="1089"/>
      <c r="Q37" s="1089"/>
      <c r="R37" s="1089"/>
      <c r="S37" s="1097"/>
    </row>
    <row r="38" spans="2:19" ht="15" thickBot="1" x14ac:dyDescent="0.4">
      <c r="B38" s="1098" t="s">
        <v>472</v>
      </c>
      <c r="C38" s="1089"/>
      <c r="D38" s="1089"/>
      <c r="E38" s="1089"/>
      <c r="F38" s="1089"/>
      <c r="G38" s="1089"/>
      <c r="H38" s="1089"/>
      <c r="I38" s="1071" t="s">
        <v>473</v>
      </c>
      <c r="J38" s="1071"/>
      <c r="K38" s="1071"/>
      <c r="L38" s="1071"/>
      <c r="M38" s="1071"/>
      <c r="N38" s="1071"/>
      <c r="O38" s="1071"/>
      <c r="P38" s="1071"/>
      <c r="Q38" s="1089"/>
      <c r="R38" s="1089"/>
      <c r="S38" s="1097"/>
    </row>
    <row r="39" spans="2:19" ht="15" thickBot="1" x14ac:dyDescent="0.4">
      <c r="B39" s="1343" t="s">
        <v>353</v>
      </c>
      <c r="C39" s="1092"/>
      <c r="D39" s="1092"/>
      <c r="E39" s="1092"/>
      <c r="F39" s="1092"/>
      <c r="G39" s="1344"/>
      <c r="H39" s="1347" t="s">
        <v>56</v>
      </c>
      <c r="I39" s="1092"/>
      <c r="J39" s="1344"/>
      <c r="K39" s="1185" t="s">
        <v>57</v>
      </c>
      <c r="L39" s="1186"/>
      <c r="M39" s="1186"/>
      <c r="N39" s="1186"/>
      <c r="O39" s="1186"/>
      <c r="P39" s="1183"/>
      <c r="Q39" s="1185" t="s">
        <v>354</v>
      </c>
      <c r="R39" s="1186"/>
      <c r="S39" s="1341"/>
    </row>
    <row r="40" spans="2:19" ht="15" thickBot="1" x14ac:dyDescent="0.4">
      <c r="B40" s="1345"/>
      <c r="C40" s="1171"/>
      <c r="D40" s="1171"/>
      <c r="E40" s="1171"/>
      <c r="F40" s="1171"/>
      <c r="G40" s="1346"/>
      <c r="H40" s="1348"/>
      <c r="I40" s="1171"/>
      <c r="J40" s="1346"/>
      <c r="K40" s="1185" t="s">
        <v>59</v>
      </c>
      <c r="L40" s="1183"/>
      <c r="M40" s="334" t="s">
        <v>60</v>
      </c>
      <c r="N40" s="1185" t="s">
        <v>355</v>
      </c>
      <c r="O40" s="1183"/>
      <c r="P40" s="19" t="s">
        <v>62</v>
      </c>
      <c r="Q40" s="1185" t="s">
        <v>356</v>
      </c>
      <c r="R40" s="1186"/>
      <c r="S40" s="1341"/>
    </row>
    <row r="41" spans="2:19" ht="15" thickBot="1" x14ac:dyDescent="0.4">
      <c r="B41" s="1182">
        <v>1</v>
      </c>
      <c r="C41" s="1186"/>
      <c r="D41" s="1186"/>
      <c r="E41" s="1186"/>
      <c r="F41" s="1186"/>
      <c r="G41" s="1183"/>
      <c r="H41" s="1185">
        <v>2</v>
      </c>
      <c r="I41" s="1186"/>
      <c r="J41" s="1183"/>
      <c r="K41" s="1185">
        <v>3</v>
      </c>
      <c r="L41" s="1183"/>
      <c r="M41" s="337">
        <v>4</v>
      </c>
      <c r="N41" s="1185">
        <v>5</v>
      </c>
      <c r="O41" s="1183"/>
      <c r="P41" s="337">
        <v>6</v>
      </c>
      <c r="Q41" s="1185" t="s">
        <v>63</v>
      </c>
      <c r="R41" s="1186"/>
      <c r="S41" s="1341"/>
    </row>
    <row r="42" spans="2:19" ht="15" thickBot="1" x14ac:dyDescent="0.4">
      <c r="B42" s="16" t="s">
        <v>1076</v>
      </c>
      <c r="C42" s="15" t="s">
        <v>1076</v>
      </c>
      <c r="D42" s="15" t="s">
        <v>1076</v>
      </c>
      <c r="E42" s="17" t="s">
        <v>1077</v>
      </c>
      <c r="F42" s="17" t="s">
        <v>1077</v>
      </c>
      <c r="G42" s="17" t="s">
        <v>1077</v>
      </c>
      <c r="H42" s="886" t="s">
        <v>926</v>
      </c>
      <c r="I42" s="886"/>
      <c r="J42" s="886"/>
      <c r="K42" s="2005"/>
      <c r="L42" s="2006"/>
      <c r="M42" s="887"/>
      <c r="N42" s="2007"/>
      <c r="O42" s="2008"/>
      <c r="P42" s="30" t="s">
        <v>2</v>
      </c>
      <c r="Q42" s="1696">
        <f>K42*N42</f>
        <v>0</v>
      </c>
      <c r="R42" s="2044"/>
      <c r="S42" s="2045"/>
    </row>
    <row r="43" spans="2:19" ht="15" thickBot="1" x14ac:dyDescent="0.4">
      <c r="B43" s="16" t="s">
        <v>1076</v>
      </c>
      <c r="C43" s="15" t="s">
        <v>1076</v>
      </c>
      <c r="D43" s="15" t="s">
        <v>1076</v>
      </c>
      <c r="E43" s="17" t="s">
        <v>1077</v>
      </c>
      <c r="F43" s="17" t="s">
        <v>1077</v>
      </c>
      <c r="G43" s="17" t="s">
        <v>1077</v>
      </c>
      <c r="H43" s="888" t="s">
        <v>939</v>
      </c>
      <c r="I43" s="888"/>
      <c r="J43" s="888"/>
      <c r="K43" s="2001"/>
      <c r="L43" s="2002"/>
      <c r="M43" s="889"/>
      <c r="N43" s="2003"/>
      <c r="O43" s="2004"/>
      <c r="P43" s="30" t="s">
        <v>2</v>
      </c>
      <c r="Q43" s="1682">
        <f>K43*N43</f>
        <v>0</v>
      </c>
      <c r="R43" s="1684"/>
      <c r="S43" s="1685"/>
    </row>
    <row r="44" spans="2:19" ht="15" thickBot="1" x14ac:dyDescent="0.4">
      <c r="B44" s="16"/>
      <c r="C44" s="15"/>
      <c r="D44" s="15"/>
      <c r="E44" s="17"/>
      <c r="F44" s="17"/>
      <c r="G44" s="17"/>
      <c r="H44" s="895" t="s">
        <v>122</v>
      </c>
      <c r="I44" s="895"/>
      <c r="J44" s="895"/>
      <c r="K44" s="2009"/>
      <c r="L44" s="2010"/>
      <c r="M44" s="891"/>
      <c r="N44" s="2011"/>
      <c r="O44" s="2012"/>
      <c r="P44" s="30" t="s">
        <v>2</v>
      </c>
      <c r="Q44" s="1682">
        <f t="shared" ref="Q44:Q76" si="0">K44*N44</f>
        <v>0</v>
      </c>
      <c r="R44" s="1684"/>
      <c r="S44" s="1685"/>
    </row>
    <row r="45" spans="2:19" ht="15" thickBot="1" x14ac:dyDescent="0.4">
      <c r="B45" s="16"/>
      <c r="C45" s="15"/>
      <c r="D45" s="15"/>
      <c r="E45" s="17"/>
      <c r="F45" s="17"/>
      <c r="G45" s="17"/>
      <c r="H45" s="901" t="s">
        <v>1133</v>
      </c>
      <c r="I45" s="901"/>
      <c r="J45" s="901"/>
      <c r="K45" s="2009">
        <v>1</v>
      </c>
      <c r="L45" s="2010"/>
      <c r="M45" s="893" t="s">
        <v>689</v>
      </c>
      <c r="N45" s="2011">
        <v>550000</v>
      </c>
      <c r="O45" s="2012"/>
      <c r="P45" s="30" t="s">
        <v>2</v>
      </c>
      <c r="Q45" s="1682">
        <f t="shared" si="0"/>
        <v>550000</v>
      </c>
      <c r="R45" s="1684"/>
      <c r="S45" s="1685"/>
    </row>
    <row r="46" spans="2:19" ht="15" thickBot="1" x14ac:dyDescent="0.4">
      <c r="B46" s="16"/>
      <c r="C46" s="15"/>
      <c r="D46" s="15"/>
      <c r="E46" s="17"/>
      <c r="F46" s="17"/>
      <c r="G46" s="17"/>
      <c r="H46" s="901" t="s">
        <v>1134</v>
      </c>
      <c r="I46" s="901"/>
      <c r="J46" s="901"/>
      <c r="K46" s="2009">
        <v>500</v>
      </c>
      <c r="L46" s="2010"/>
      <c r="M46" s="893" t="s">
        <v>474</v>
      </c>
      <c r="N46" s="2011">
        <v>4500</v>
      </c>
      <c r="O46" s="2012"/>
      <c r="P46" s="30" t="s">
        <v>2</v>
      </c>
      <c r="Q46" s="1682">
        <f t="shared" si="0"/>
        <v>2250000</v>
      </c>
      <c r="R46" s="1684"/>
      <c r="S46" s="1685"/>
    </row>
    <row r="47" spans="2:19" ht="15" thickBot="1" x14ac:dyDescent="0.4">
      <c r="B47" s="16"/>
      <c r="C47" s="15"/>
      <c r="D47" s="15"/>
      <c r="E47" s="17"/>
      <c r="F47" s="17"/>
      <c r="G47" s="17"/>
      <c r="H47" s="901" t="s">
        <v>1135</v>
      </c>
      <c r="I47" s="901"/>
      <c r="J47" s="901"/>
      <c r="K47" s="2009">
        <v>50</v>
      </c>
      <c r="L47" s="2010"/>
      <c r="M47" s="893" t="s">
        <v>689</v>
      </c>
      <c r="N47" s="2011">
        <v>18000</v>
      </c>
      <c r="O47" s="2012"/>
      <c r="P47" s="30" t="s">
        <v>2</v>
      </c>
      <c r="Q47" s="1682">
        <f t="shared" si="0"/>
        <v>900000</v>
      </c>
      <c r="R47" s="1684"/>
      <c r="S47" s="1685"/>
    </row>
    <row r="48" spans="2:19" ht="15" thickBot="1" x14ac:dyDescent="0.4">
      <c r="B48" s="16"/>
      <c r="C48" s="15"/>
      <c r="D48" s="15"/>
      <c r="E48" s="17"/>
      <c r="F48" s="17"/>
      <c r="G48" s="17"/>
      <c r="H48" s="941" t="s">
        <v>1136</v>
      </c>
      <c r="I48" s="941"/>
      <c r="J48" s="941"/>
      <c r="K48" s="2009">
        <v>24</v>
      </c>
      <c r="L48" s="2010"/>
      <c r="M48" s="893" t="s">
        <v>482</v>
      </c>
      <c r="N48" s="2011">
        <v>40000</v>
      </c>
      <c r="O48" s="2012"/>
      <c r="P48" s="30" t="s">
        <v>2</v>
      </c>
      <c r="Q48" s="1682">
        <f t="shared" si="0"/>
        <v>960000</v>
      </c>
      <c r="R48" s="1684"/>
      <c r="S48" s="1685"/>
    </row>
    <row r="49" spans="2:19" ht="15" thickBot="1" x14ac:dyDescent="0.4">
      <c r="B49" s="16"/>
      <c r="C49" s="15"/>
      <c r="D49" s="15"/>
      <c r="E49" s="17"/>
      <c r="F49" s="17"/>
      <c r="G49" s="17"/>
      <c r="H49" s="892"/>
      <c r="I49" s="892"/>
      <c r="J49" s="892"/>
      <c r="K49" s="2009"/>
      <c r="L49" s="2010"/>
      <c r="M49" s="893"/>
      <c r="N49" s="2011"/>
      <c r="O49" s="2012"/>
      <c r="P49" s="30" t="s">
        <v>2</v>
      </c>
      <c r="Q49" s="1682">
        <f t="shared" si="0"/>
        <v>0</v>
      </c>
      <c r="R49" s="1684"/>
      <c r="S49" s="1685"/>
    </row>
    <row r="50" spans="2:19" ht="15" thickBot="1" x14ac:dyDescent="0.4">
      <c r="B50" s="16"/>
      <c r="C50" s="15"/>
      <c r="D50" s="15"/>
      <c r="E50" s="17"/>
      <c r="F50" s="17"/>
      <c r="G50" s="17"/>
      <c r="H50" s="942" t="s">
        <v>1137</v>
      </c>
      <c r="I50" s="942"/>
      <c r="J50" s="942"/>
      <c r="K50" s="2009"/>
      <c r="L50" s="2010"/>
      <c r="M50" s="894"/>
      <c r="N50" s="2011"/>
      <c r="O50" s="2012"/>
      <c r="P50" s="30" t="s">
        <v>2</v>
      </c>
      <c r="Q50" s="1682">
        <f t="shared" si="0"/>
        <v>0</v>
      </c>
      <c r="R50" s="1684"/>
      <c r="S50" s="1685"/>
    </row>
    <row r="51" spans="2:19" ht="15" thickBot="1" x14ac:dyDescent="0.4">
      <c r="B51" s="16"/>
      <c r="C51" s="15"/>
      <c r="D51" s="15"/>
      <c r="E51" s="17"/>
      <c r="F51" s="17"/>
      <c r="G51" s="17"/>
      <c r="H51" s="900" t="s">
        <v>1138</v>
      </c>
      <c r="I51" s="900"/>
      <c r="J51" s="900"/>
      <c r="K51" s="2009">
        <v>100</v>
      </c>
      <c r="L51" s="2010"/>
      <c r="M51" s="894" t="s">
        <v>475</v>
      </c>
      <c r="N51" s="2011">
        <v>50000</v>
      </c>
      <c r="O51" s="2012"/>
      <c r="P51" s="30" t="s">
        <v>2</v>
      </c>
      <c r="Q51" s="1682">
        <f t="shared" si="0"/>
        <v>5000000</v>
      </c>
      <c r="R51" s="1684"/>
      <c r="S51" s="1685"/>
    </row>
    <row r="52" spans="2:19" ht="15" thickBot="1" x14ac:dyDescent="0.4">
      <c r="B52" s="16"/>
      <c r="C52" s="15"/>
      <c r="D52" s="15"/>
      <c r="E52" s="17"/>
      <c r="F52" s="17"/>
      <c r="G52" s="17"/>
      <c r="H52" s="892"/>
      <c r="I52" s="892"/>
      <c r="J52" s="892"/>
      <c r="K52" s="2009"/>
      <c r="L52" s="2010"/>
      <c r="M52" s="893"/>
      <c r="N52" s="2011"/>
      <c r="O52" s="2012"/>
      <c r="P52" s="30" t="s">
        <v>2</v>
      </c>
      <c r="Q52" s="1682">
        <f t="shared" si="0"/>
        <v>0</v>
      </c>
      <c r="R52" s="1684"/>
      <c r="S52" s="1685"/>
    </row>
    <row r="53" spans="2:19" ht="15" thickBot="1" x14ac:dyDescent="0.4">
      <c r="B53" s="16"/>
      <c r="C53" s="15"/>
      <c r="D53" s="15"/>
      <c r="E53" s="17"/>
      <c r="F53" s="17"/>
      <c r="G53" s="17"/>
      <c r="H53" s="895" t="s">
        <v>1082</v>
      </c>
      <c r="I53" s="895"/>
      <c r="J53" s="895"/>
      <c r="K53" s="2009"/>
      <c r="L53" s="2010"/>
      <c r="M53" s="891"/>
      <c r="N53" s="2011"/>
      <c r="O53" s="2012"/>
      <c r="P53" s="30" t="s">
        <v>2</v>
      </c>
      <c r="Q53" s="1682">
        <f t="shared" si="0"/>
        <v>0</v>
      </c>
      <c r="R53" s="1684"/>
      <c r="S53" s="1685"/>
    </row>
    <row r="54" spans="2:19" ht="15" thickBot="1" x14ac:dyDescent="0.4">
      <c r="B54" s="16"/>
      <c r="C54" s="15"/>
      <c r="D54" s="15"/>
      <c r="E54" s="17"/>
      <c r="F54" s="17"/>
      <c r="G54" s="17"/>
      <c r="H54" s="900" t="s">
        <v>898</v>
      </c>
      <c r="I54" s="900"/>
      <c r="J54" s="900"/>
      <c r="K54" s="2009"/>
      <c r="L54" s="2010"/>
      <c r="M54" s="894"/>
      <c r="N54" s="2011"/>
      <c r="O54" s="2012"/>
      <c r="P54" s="30" t="s">
        <v>2</v>
      </c>
      <c r="Q54" s="1682">
        <f t="shared" si="0"/>
        <v>0</v>
      </c>
      <c r="R54" s="1684"/>
      <c r="S54" s="1685"/>
    </row>
    <row r="55" spans="2:19" ht="15" thickBot="1" x14ac:dyDescent="0.4">
      <c r="B55" s="16"/>
      <c r="C55" s="15"/>
      <c r="D55" s="15"/>
      <c r="E55" s="17"/>
      <c r="F55" s="17"/>
      <c r="G55" s="17"/>
      <c r="H55" s="901" t="s">
        <v>1139</v>
      </c>
      <c r="I55" s="901"/>
      <c r="J55" s="901"/>
      <c r="K55" s="2009">
        <f>6*30</f>
        <v>180</v>
      </c>
      <c r="L55" s="2010"/>
      <c r="M55" s="894" t="s">
        <v>596</v>
      </c>
      <c r="N55" s="2011">
        <v>25000</v>
      </c>
      <c r="O55" s="2012"/>
      <c r="P55" s="30" t="s">
        <v>2</v>
      </c>
      <c r="Q55" s="1682">
        <f t="shared" si="0"/>
        <v>4500000</v>
      </c>
      <c r="R55" s="1684"/>
      <c r="S55" s="1685"/>
    </row>
    <row r="56" spans="2:19" ht="15" thickBot="1" x14ac:dyDescent="0.4">
      <c r="B56" s="16"/>
      <c r="C56" s="15"/>
      <c r="D56" s="15"/>
      <c r="E56" s="17"/>
      <c r="F56" s="17"/>
      <c r="G56" s="17"/>
      <c r="H56" s="901" t="s">
        <v>1140</v>
      </c>
      <c r="I56" s="901"/>
      <c r="J56" s="901"/>
      <c r="K56" s="2009">
        <f>K55</f>
        <v>180</v>
      </c>
      <c r="L56" s="2010"/>
      <c r="M56" s="894" t="s">
        <v>596</v>
      </c>
      <c r="N56" s="2011">
        <v>15000</v>
      </c>
      <c r="O56" s="2012"/>
      <c r="P56" s="30" t="s">
        <v>2</v>
      </c>
      <c r="Q56" s="1682">
        <f t="shared" si="0"/>
        <v>2700000</v>
      </c>
      <c r="R56" s="1684"/>
      <c r="S56" s="1685"/>
    </row>
    <row r="57" spans="2:19" ht="15" thickBot="1" x14ac:dyDescent="0.4">
      <c r="B57" s="16"/>
      <c r="C57" s="15"/>
      <c r="D57" s="15"/>
      <c r="E57" s="17"/>
      <c r="F57" s="17"/>
      <c r="G57" s="17"/>
      <c r="H57" s="901"/>
      <c r="I57" s="901"/>
      <c r="J57" s="901"/>
      <c r="K57" s="896"/>
      <c r="L57" s="897"/>
      <c r="M57" s="894"/>
      <c r="N57" s="898"/>
      <c r="O57" s="899"/>
      <c r="P57" s="30"/>
      <c r="Q57" s="349"/>
      <c r="R57" s="350"/>
      <c r="S57" s="351"/>
    </row>
    <row r="58" spans="2:19" ht="15" thickBot="1" x14ac:dyDescent="0.4">
      <c r="B58" s="16"/>
      <c r="C58" s="15"/>
      <c r="D58" s="15"/>
      <c r="E58" s="17"/>
      <c r="F58" s="17"/>
      <c r="G58" s="17"/>
      <c r="H58" s="942" t="s">
        <v>837</v>
      </c>
      <c r="I58" s="942"/>
      <c r="J58" s="942"/>
      <c r="K58" s="2009"/>
      <c r="L58" s="2010"/>
      <c r="M58" s="894"/>
      <c r="N58" s="2011"/>
      <c r="O58" s="2012"/>
      <c r="P58" s="30" t="s">
        <v>2</v>
      </c>
      <c r="Q58" s="1682">
        <f t="shared" si="0"/>
        <v>0</v>
      </c>
      <c r="R58" s="1684"/>
      <c r="S58" s="1685"/>
    </row>
    <row r="59" spans="2:19" ht="15" thickBot="1" x14ac:dyDescent="0.4">
      <c r="B59" s="16"/>
      <c r="C59" s="15"/>
      <c r="D59" s="15"/>
      <c r="E59" s="17"/>
      <c r="F59" s="17"/>
      <c r="G59" s="17"/>
      <c r="H59" s="900" t="s">
        <v>1141</v>
      </c>
      <c r="I59" s="900"/>
      <c r="J59" s="900"/>
      <c r="K59" s="2009">
        <v>264</v>
      </c>
      <c r="L59" s="2010"/>
      <c r="M59" s="894" t="s">
        <v>988</v>
      </c>
      <c r="N59" s="2011">
        <v>100000</v>
      </c>
      <c r="O59" s="2012"/>
      <c r="P59" s="30" t="s">
        <v>2</v>
      </c>
      <c r="Q59" s="1682">
        <f t="shared" si="0"/>
        <v>26400000</v>
      </c>
      <c r="R59" s="1684"/>
      <c r="S59" s="1685"/>
    </row>
    <row r="60" spans="2:19" ht="15" thickBot="1" x14ac:dyDescent="0.4">
      <c r="B60" s="16"/>
      <c r="C60" s="15"/>
      <c r="D60" s="15"/>
      <c r="E60" s="17"/>
      <c r="F60" s="17"/>
      <c r="G60" s="17"/>
      <c r="H60" s="901" t="s">
        <v>1142</v>
      </c>
      <c r="I60" s="901"/>
      <c r="J60" s="901"/>
      <c r="K60" s="2009">
        <f>2*264</f>
        <v>528</v>
      </c>
      <c r="L60" s="2010"/>
      <c r="M60" s="893" t="s">
        <v>988</v>
      </c>
      <c r="N60" s="2011">
        <v>100000</v>
      </c>
      <c r="O60" s="2012"/>
      <c r="P60" s="30" t="s">
        <v>2</v>
      </c>
      <c r="Q60" s="1682">
        <f t="shared" si="0"/>
        <v>52800000</v>
      </c>
      <c r="R60" s="1684"/>
      <c r="S60" s="1685"/>
    </row>
    <row r="61" spans="2:19" ht="15" thickBot="1" x14ac:dyDescent="0.4">
      <c r="B61" s="16"/>
      <c r="C61" s="15"/>
      <c r="D61" s="15"/>
      <c r="E61" s="17"/>
      <c r="F61" s="17"/>
      <c r="G61" s="17"/>
      <c r="H61" s="901" t="s">
        <v>1143</v>
      </c>
      <c r="I61" s="901"/>
      <c r="J61" s="901"/>
      <c r="K61" s="2009">
        <v>3</v>
      </c>
      <c r="L61" s="2010"/>
      <c r="M61" s="893" t="s">
        <v>596</v>
      </c>
      <c r="N61" s="2011">
        <v>1500000</v>
      </c>
      <c r="O61" s="2012"/>
      <c r="P61" s="30" t="s">
        <v>2</v>
      </c>
      <c r="Q61" s="1682">
        <f t="shared" si="0"/>
        <v>4500000</v>
      </c>
      <c r="R61" s="1684"/>
      <c r="S61" s="1685"/>
    </row>
    <row r="62" spans="2:19" ht="15" thickBot="1" x14ac:dyDescent="0.4">
      <c r="B62" s="16"/>
      <c r="C62" s="15"/>
      <c r="D62" s="15"/>
      <c r="E62" s="17"/>
      <c r="F62" s="17"/>
      <c r="G62" s="17"/>
      <c r="H62" s="901"/>
      <c r="I62" s="901"/>
      <c r="J62" s="901"/>
      <c r="K62" s="2009"/>
      <c r="L62" s="2010"/>
      <c r="M62" s="893"/>
      <c r="N62" s="2011"/>
      <c r="O62" s="2012"/>
      <c r="P62" s="30" t="s">
        <v>2</v>
      </c>
      <c r="Q62" s="1682">
        <f t="shared" si="0"/>
        <v>0</v>
      </c>
      <c r="R62" s="1684"/>
      <c r="S62" s="1685"/>
    </row>
    <row r="63" spans="2:19" ht="15" thickBot="1" x14ac:dyDescent="0.4">
      <c r="B63" s="16"/>
      <c r="C63" s="15"/>
      <c r="D63" s="15"/>
      <c r="E63" s="17"/>
      <c r="F63" s="17"/>
      <c r="G63" s="17"/>
      <c r="H63" s="895" t="s">
        <v>1144</v>
      </c>
      <c r="I63" s="895"/>
      <c r="J63" s="895"/>
      <c r="K63" s="2009"/>
      <c r="L63" s="2010"/>
      <c r="M63" s="891"/>
      <c r="N63" s="2011"/>
      <c r="O63" s="2012"/>
      <c r="P63" s="30" t="s">
        <v>2</v>
      </c>
      <c r="Q63" s="1682">
        <f t="shared" si="0"/>
        <v>0</v>
      </c>
      <c r="R63" s="2013"/>
      <c r="S63" s="1685"/>
    </row>
    <row r="64" spans="2:19" ht="15" thickBot="1" x14ac:dyDescent="0.4">
      <c r="B64" s="16"/>
      <c r="C64" s="15"/>
      <c r="D64" s="15"/>
      <c r="E64" s="17"/>
      <c r="F64" s="17"/>
      <c r="G64" s="17"/>
      <c r="H64" s="941" t="s">
        <v>1145</v>
      </c>
      <c r="I64" s="941"/>
      <c r="J64" s="941"/>
      <c r="K64" s="2009">
        <v>1</v>
      </c>
      <c r="L64" s="2010"/>
      <c r="M64" s="893" t="s">
        <v>596</v>
      </c>
      <c r="N64" s="2011">
        <v>1400000</v>
      </c>
      <c r="O64" s="2012"/>
      <c r="P64" s="30" t="s">
        <v>2</v>
      </c>
      <c r="Q64" s="1682">
        <f t="shared" si="0"/>
        <v>1400000</v>
      </c>
      <c r="R64" s="2013"/>
      <c r="S64" s="1685"/>
    </row>
    <row r="65" spans="2:19" ht="15" thickBot="1" x14ac:dyDescent="0.4">
      <c r="B65" s="16"/>
      <c r="C65" s="15"/>
      <c r="D65" s="15"/>
      <c r="E65" s="17"/>
      <c r="F65" s="17"/>
      <c r="G65" s="17"/>
      <c r="H65" s="943"/>
      <c r="I65" s="943"/>
      <c r="J65" s="943"/>
      <c r="K65" s="2009"/>
      <c r="L65" s="2010"/>
      <c r="M65" s="891"/>
      <c r="N65" s="2011"/>
      <c r="O65" s="2012"/>
      <c r="P65" s="30" t="s">
        <v>2</v>
      </c>
      <c r="Q65" s="1682">
        <f t="shared" si="0"/>
        <v>0</v>
      </c>
      <c r="R65" s="2013"/>
      <c r="S65" s="1685"/>
    </row>
    <row r="66" spans="2:19" ht="15" thickBot="1" x14ac:dyDescent="0.4">
      <c r="B66" s="16"/>
      <c r="C66" s="15"/>
      <c r="D66" s="15"/>
      <c r="E66" s="17"/>
      <c r="F66" s="17"/>
      <c r="G66" s="17"/>
      <c r="H66" s="895" t="s">
        <v>1146</v>
      </c>
      <c r="I66" s="895"/>
      <c r="J66" s="895"/>
      <c r="K66" s="2009"/>
      <c r="L66" s="2010"/>
      <c r="M66" s="891"/>
      <c r="N66" s="2011"/>
      <c r="O66" s="2012"/>
      <c r="P66" s="30" t="s">
        <v>2</v>
      </c>
      <c r="Q66" s="1682">
        <f t="shared" si="0"/>
        <v>0</v>
      </c>
      <c r="R66" s="1684"/>
      <c r="S66" s="1685"/>
    </row>
    <row r="67" spans="2:19" ht="15" thickBot="1" x14ac:dyDescent="0.4">
      <c r="B67" s="16"/>
      <c r="C67" s="15"/>
      <c r="D67" s="15"/>
      <c r="E67" s="17"/>
      <c r="F67" s="17"/>
      <c r="G67" s="17"/>
      <c r="H67" s="941" t="s">
        <v>1147</v>
      </c>
      <c r="I67" s="941"/>
      <c r="J67" s="941"/>
      <c r="K67" s="2009">
        <v>2</v>
      </c>
      <c r="L67" s="2010"/>
      <c r="M67" s="893" t="s">
        <v>1148</v>
      </c>
      <c r="N67" s="2011">
        <v>2000000</v>
      </c>
      <c r="O67" s="2012"/>
      <c r="P67" s="30" t="s">
        <v>2</v>
      </c>
      <c r="Q67" s="1682">
        <f t="shared" si="0"/>
        <v>4000000</v>
      </c>
      <c r="R67" s="1684"/>
      <c r="S67" s="1685"/>
    </row>
    <row r="68" spans="2:19" ht="15" thickBot="1" x14ac:dyDescent="0.4">
      <c r="B68" s="16"/>
      <c r="C68" s="15"/>
      <c r="D68" s="15"/>
      <c r="E68" s="17"/>
      <c r="F68" s="17"/>
      <c r="G68" s="17"/>
      <c r="H68" s="901" t="s">
        <v>1149</v>
      </c>
      <c r="I68" s="901"/>
      <c r="J68" s="901"/>
      <c r="K68" s="2009">
        <v>2</v>
      </c>
      <c r="L68" s="2010"/>
      <c r="M68" s="893" t="s">
        <v>1148</v>
      </c>
      <c r="N68" s="2011">
        <v>2500000</v>
      </c>
      <c r="O68" s="2012"/>
      <c r="P68" s="30" t="s">
        <v>2</v>
      </c>
      <c r="Q68" s="1682">
        <f t="shared" si="0"/>
        <v>5000000</v>
      </c>
      <c r="R68" s="1684"/>
      <c r="S68" s="1685"/>
    </row>
    <row r="69" spans="2:19" ht="15" thickBot="1" x14ac:dyDescent="0.4">
      <c r="B69" s="16"/>
      <c r="C69" s="15"/>
      <c r="D69" s="15"/>
      <c r="E69" s="17"/>
      <c r="F69" s="17"/>
      <c r="G69" s="17"/>
      <c r="H69" s="901" t="s">
        <v>1150</v>
      </c>
      <c r="I69" s="901"/>
      <c r="J69" s="901"/>
      <c r="K69" s="2009">
        <v>10</v>
      </c>
      <c r="L69" s="2010"/>
      <c r="M69" s="893" t="s">
        <v>1148</v>
      </c>
      <c r="N69" s="2011">
        <v>750000</v>
      </c>
      <c r="O69" s="2012"/>
      <c r="P69" s="30" t="s">
        <v>2</v>
      </c>
      <c r="Q69" s="1682">
        <f t="shared" si="0"/>
        <v>7500000</v>
      </c>
      <c r="R69" s="1684"/>
      <c r="S69" s="1685"/>
    </row>
    <row r="70" spans="2:19" ht="15" thickBot="1" x14ac:dyDescent="0.4">
      <c r="B70" s="16"/>
      <c r="C70" s="15"/>
      <c r="D70" s="15"/>
      <c r="E70" s="17"/>
      <c r="F70" s="17"/>
      <c r="G70" s="17"/>
      <c r="H70" s="901" t="s">
        <v>1151</v>
      </c>
      <c r="I70" s="901"/>
      <c r="J70" s="901"/>
      <c r="K70" s="2009">
        <v>20</v>
      </c>
      <c r="L70" s="2010"/>
      <c r="M70" s="893" t="s">
        <v>1148</v>
      </c>
      <c r="N70" s="2011">
        <v>250000</v>
      </c>
      <c r="O70" s="2012"/>
      <c r="P70" s="30" t="s">
        <v>2</v>
      </c>
      <c r="Q70" s="1682">
        <f t="shared" si="0"/>
        <v>5000000</v>
      </c>
      <c r="R70" s="1684"/>
      <c r="S70" s="1685"/>
    </row>
    <row r="71" spans="2:19" ht="15" thickBot="1" x14ac:dyDescent="0.4">
      <c r="B71" s="16"/>
      <c r="C71" s="15"/>
      <c r="D71" s="15"/>
      <c r="E71" s="17"/>
      <c r="F71" s="17"/>
      <c r="G71" s="17"/>
      <c r="H71" s="901"/>
      <c r="I71" s="901"/>
      <c r="J71" s="901"/>
      <c r="K71" s="2009"/>
      <c r="L71" s="2010"/>
      <c r="M71" s="894"/>
      <c r="N71" s="2011"/>
      <c r="O71" s="2012"/>
      <c r="P71" s="30" t="s">
        <v>2</v>
      </c>
      <c r="Q71" s="1682">
        <f t="shared" si="0"/>
        <v>0</v>
      </c>
      <c r="R71" s="1684"/>
      <c r="S71" s="1685"/>
    </row>
    <row r="72" spans="2:19" ht="15" thickBot="1" x14ac:dyDescent="0.4">
      <c r="B72" s="16"/>
      <c r="C72" s="15"/>
      <c r="D72" s="15"/>
      <c r="E72" s="17"/>
      <c r="F72" s="17"/>
      <c r="G72" s="17"/>
      <c r="H72" s="944" t="s">
        <v>846</v>
      </c>
      <c r="I72" s="901"/>
      <c r="J72" s="901"/>
      <c r="K72" s="2009"/>
      <c r="L72" s="2010"/>
      <c r="M72" s="925"/>
      <c r="N72" s="2011"/>
      <c r="O72" s="2012"/>
      <c r="P72" s="30" t="s">
        <v>2</v>
      </c>
      <c r="Q72" s="1682">
        <f t="shared" si="0"/>
        <v>0</v>
      </c>
      <c r="R72" s="1684"/>
      <c r="S72" s="1685"/>
    </row>
    <row r="73" spans="2:19" ht="15" thickBot="1" x14ac:dyDescent="0.4">
      <c r="B73" s="16"/>
      <c r="C73" s="15"/>
      <c r="D73" s="15"/>
      <c r="E73" s="17"/>
      <c r="F73" s="17"/>
      <c r="G73" s="17"/>
      <c r="H73" s="926" t="s">
        <v>1152</v>
      </c>
      <c r="I73" s="901"/>
      <c r="J73" s="901"/>
      <c r="K73" s="2009">
        <v>36</v>
      </c>
      <c r="L73" s="2010"/>
      <c r="M73" s="928" t="s">
        <v>931</v>
      </c>
      <c r="N73" s="2011">
        <v>7200</v>
      </c>
      <c r="O73" s="2012"/>
      <c r="P73" s="30" t="s">
        <v>2</v>
      </c>
      <c r="Q73" s="1682">
        <f t="shared" si="0"/>
        <v>259200</v>
      </c>
      <c r="R73" s="1684"/>
      <c r="S73" s="1685"/>
    </row>
    <row r="74" spans="2:19" ht="15" thickBot="1" x14ac:dyDescent="0.4">
      <c r="B74" s="16"/>
      <c r="C74" s="15"/>
      <c r="D74" s="15"/>
      <c r="E74" s="17"/>
      <c r="F74" s="17"/>
      <c r="G74" s="17"/>
      <c r="H74" s="926"/>
      <c r="I74" s="901"/>
      <c r="J74" s="901"/>
      <c r="K74" s="2009"/>
      <c r="L74" s="2010"/>
      <c r="M74" s="925"/>
      <c r="N74" s="2011"/>
      <c r="O74" s="2012"/>
      <c r="P74" s="30" t="s">
        <v>2</v>
      </c>
      <c r="Q74" s="1682">
        <f t="shared" si="0"/>
        <v>0</v>
      </c>
      <c r="R74" s="1684"/>
      <c r="S74" s="1685"/>
    </row>
    <row r="75" spans="2:19" ht="15" thickBot="1" x14ac:dyDescent="0.4">
      <c r="B75" s="16"/>
      <c r="C75" s="15"/>
      <c r="D75" s="15"/>
      <c r="E75" s="17"/>
      <c r="F75" s="17"/>
      <c r="G75" s="17"/>
      <c r="H75" s="944" t="s">
        <v>848</v>
      </c>
      <c r="I75" s="901"/>
      <c r="J75" s="901"/>
      <c r="K75" s="2009"/>
      <c r="L75" s="2010"/>
      <c r="M75" s="925"/>
      <c r="N75" s="2011"/>
      <c r="O75" s="2012"/>
      <c r="P75" s="30" t="s">
        <v>2</v>
      </c>
      <c r="Q75" s="1682">
        <f t="shared" si="0"/>
        <v>0</v>
      </c>
      <c r="R75" s="1684"/>
      <c r="S75" s="1685"/>
    </row>
    <row r="76" spans="2:19" ht="15" thickBot="1" x14ac:dyDescent="0.4">
      <c r="B76" s="16"/>
      <c r="C76" s="15"/>
      <c r="D76" s="15"/>
      <c r="E76" s="17"/>
      <c r="F76" s="17"/>
      <c r="G76" s="17"/>
      <c r="H76" s="926" t="s">
        <v>1153</v>
      </c>
      <c r="I76" s="901"/>
      <c r="J76" s="901"/>
      <c r="K76" s="2009">
        <v>36</v>
      </c>
      <c r="L76" s="2010"/>
      <c r="M76" s="928" t="s">
        <v>931</v>
      </c>
      <c r="N76" s="2011">
        <v>21600</v>
      </c>
      <c r="O76" s="2012"/>
      <c r="P76" s="30" t="s">
        <v>2</v>
      </c>
      <c r="Q76" s="1682">
        <f t="shared" si="0"/>
        <v>777600</v>
      </c>
      <c r="R76" s="1684"/>
      <c r="S76" s="1685"/>
    </row>
    <row r="77" spans="2:19" x14ac:dyDescent="0.35">
      <c r="B77" s="902"/>
      <c r="C77" s="903"/>
      <c r="D77" s="903"/>
      <c r="E77" s="904"/>
      <c r="F77" s="904"/>
      <c r="G77" s="904"/>
      <c r="H77" s="926"/>
      <c r="I77" s="901"/>
      <c r="J77" s="901"/>
      <c r="K77" s="896"/>
      <c r="L77" s="897"/>
      <c r="M77" s="928"/>
      <c r="N77" s="898"/>
      <c r="O77" s="899"/>
      <c r="P77" s="30"/>
      <c r="Q77" s="349"/>
      <c r="R77" s="350"/>
      <c r="S77" s="351"/>
    </row>
    <row r="78" spans="2:19" s="466" customFormat="1" x14ac:dyDescent="0.35">
      <c r="B78" s="63"/>
      <c r="C78" s="64"/>
      <c r="D78" s="64"/>
      <c r="E78" s="65"/>
      <c r="F78" s="65"/>
      <c r="G78" s="65"/>
      <c r="H78" s="895" t="s">
        <v>286</v>
      </c>
      <c r="I78" s="895"/>
      <c r="J78" s="895"/>
      <c r="K78" s="2009"/>
      <c r="L78" s="2010"/>
      <c r="M78" s="905"/>
      <c r="N78" s="906"/>
      <c r="O78" s="907"/>
      <c r="P78" s="72"/>
      <c r="Q78" s="362"/>
      <c r="R78" s="341"/>
      <c r="S78" s="342"/>
    </row>
    <row r="79" spans="2:19" x14ac:dyDescent="0.35">
      <c r="B79" s="902"/>
      <c r="C79" s="903"/>
      <c r="D79" s="903"/>
      <c r="E79" s="904"/>
      <c r="F79" s="904"/>
      <c r="G79" s="904"/>
      <c r="H79" s="901" t="s">
        <v>1087</v>
      </c>
      <c r="I79" s="901"/>
      <c r="J79" s="901"/>
      <c r="K79" s="2009">
        <v>0</v>
      </c>
      <c r="L79" s="2010"/>
      <c r="M79" s="894" t="s">
        <v>988</v>
      </c>
      <c r="N79" s="2011">
        <v>992000</v>
      </c>
      <c r="O79" s="2012"/>
      <c r="P79" s="30"/>
      <c r="Q79" s="1682">
        <f t="shared" ref="Q79:Q87" si="1">K79*N79</f>
        <v>0</v>
      </c>
      <c r="R79" s="1684"/>
      <c r="S79" s="1685"/>
    </row>
    <row r="80" spans="2:19" x14ac:dyDescent="0.35">
      <c r="B80" s="902"/>
      <c r="C80" s="903"/>
      <c r="D80" s="903"/>
      <c r="E80" s="904"/>
      <c r="F80" s="904"/>
      <c r="G80" s="904"/>
      <c r="H80" s="901" t="s">
        <v>1088</v>
      </c>
      <c r="I80" s="901"/>
      <c r="J80" s="901"/>
      <c r="K80" s="2009">
        <v>0</v>
      </c>
      <c r="L80" s="2010"/>
      <c r="M80" s="894" t="s">
        <v>988</v>
      </c>
      <c r="N80" s="2011">
        <v>730000</v>
      </c>
      <c r="O80" s="2012"/>
      <c r="P80" s="30"/>
      <c r="Q80" s="1682">
        <f t="shared" si="1"/>
        <v>0</v>
      </c>
      <c r="R80" s="1684"/>
      <c r="S80" s="1685"/>
    </row>
    <row r="81" spans="2:22" x14ac:dyDescent="0.35">
      <c r="B81" s="902"/>
      <c r="C81" s="903"/>
      <c r="D81" s="903"/>
      <c r="E81" s="904"/>
      <c r="F81" s="904"/>
      <c r="G81" s="904"/>
      <c r="H81" s="901" t="s">
        <v>1061</v>
      </c>
      <c r="I81" s="901"/>
      <c r="J81" s="901"/>
      <c r="K81" s="2009">
        <v>0</v>
      </c>
      <c r="L81" s="2010"/>
      <c r="M81" s="894" t="s">
        <v>1062</v>
      </c>
      <c r="N81" s="2011">
        <v>2952000</v>
      </c>
      <c r="O81" s="2012"/>
      <c r="P81" s="30"/>
      <c r="Q81" s="1682">
        <f t="shared" si="1"/>
        <v>0</v>
      </c>
      <c r="R81" s="1684"/>
      <c r="S81" s="1685"/>
    </row>
    <row r="82" spans="2:22" x14ac:dyDescent="0.35">
      <c r="B82" s="902"/>
      <c r="C82" s="903"/>
      <c r="D82" s="903"/>
      <c r="E82" s="904"/>
      <c r="F82" s="904"/>
      <c r="G82" s="904"/>
      <c r="H82" s="901" t="s">
        <v>312</v>
      </c>
      <c r="I82" s="901"/>
      <c r="J82" s="901"/>
      <c r="K82" s="2009">
        <v>0</v>
      </c>
      <c r="L82" s="2010"/>
      <c r="M82" s="894" t="s">
        <v>596</v>
      </c>
      <c r="N82" s="2011">
        <v>1000000</v>
      </c>
      <c r="O82" s="2012"/>
      <c r="P82" s="30"/>
      <c r="Q82" s="1682">
        <f t="shared" si="1"/>
        <v>0</v>
      </c>
      <c r="R82" s="1684"/>
      <c r="S82" s="1685"/>
    </row>
    <row r="83" spans="2:22" x14ac:dyDescent="0.35">
      <c r="B83" s="902"/>
      <c r="C83" s="903"/>
      <c r="D83" s="903"/>
      <c r="E83" s="904"/>
      <c r="F83" s="904"/>
      <c r="G83" s="904"/>
      <c r="H83" s="901" t="s">
        <v>314</v>
      </c>
      <c r="I83" s="901"/>
      <c r="J83" s="901"/>
      <c r="K83" s="2009">
        <v>0</v>
      </c>
      <c r="L83" s="2010"/>
      <c r="M83" s="894" t="s">
        <v>988</v>
      </c>
      <c r="N83" s="2011">
        <v>530000</v>
      </c>
      <c r="O83" s="2012"/>
      <c r="P83" s="30"/>
      <c r="Q83" s="1682">
        <f t="shared" si="1"/>
        <v>0</v>
      </c>
      <c r="R83" s="1684"/>
      <c r="S83" s="1685"/>
    </row>
    <row r="84" spans="2:22" x14ac:dyDescent="0.35">
      <c r="B84" s="902"/>
      <c r="C84" s="903"/>
      <c r="D84" s="903"/>
      <c r="E84" s="904"/>
      <c r="F84" s="904"/>
      <c r="G84" s="904"/>
      <c r="H84" s="901" t="s">
        <v>1089</v>
      </c>
      <c r="I84" s="901"/>
      <c r="J84" s="901"/>
      <c r="K84" s="2009">
        <v>0</v>
      </c>
      <c r="L84" s="2010"/>
      <c r="M84" s="894" t="s">
        <v>483</v>
      </c>
      <c r="N84" s="2011">
        <v>7850</v>
      </c>
      <c r="O84" s="2012"/>
      <c r="P84" s="30"/>
      <c r="Q84" s="1682">
        <f t="shared" si="1"/>
        <v>0</v>
      </c>
      <c r="R84" s="1684"/>
      <c r="S84" s="1685"/>
    </row>
    <row r="85" spans="2:22" x14ac:dyDescent="0.35">
      <c r="B85" s="902"/>
      <c r="C85" s="903"/>
      <c r="D85" s="903"/>
      <c r="E85" s="904"/>
      <c r="F85" s="904"/>
      <c r="G85" s="904"/>
      <c r="H85" s="901" t="s">
        <v>1090</v>
      </c>
      <c r="I85" s="901"/>
      <c r="J85" s="901"/>
      <c r="K85" s="2009">
        <v>0</v>
      </c>
      <c r="L85" s="2010"/>
      <c r="M85" s="894" t="s">
        <v>988</v>
      </c>
      <c r="N85" s="2011">
        <v>300000</v>
      </c>
      <c r="O85" s="2012"/>
      <c r="P85" s="30"/>
      <c r="Q85" s="1682">
        <f t="shared" si="1"/>
        <v>0</v>
      </c>
      <c r="R85" s="1684"/>
      <c r="S85" s="1685"/>
    </row>
    <row r="86" spans="2:22" x14ac:dyDescent="0.35">
      <c r="B86" s="902"/>
      <c r="C86" s="903"/>
      <c r="D86" s="903"/>
      <c r="E86" s="904"/>
      <c r="F86" s="904"/>
      <c r="G86" s="904"/>
      <c r="H86" s="901" t="s">
        <v>1091</v>
      </c>
      <c r="I86" s="901"/>
      <c r="J86" s="901"/>
      <c r="K86" s="2009">
        <v>0</v>
      </c>
      <c r="L86" s="2010"/>
      <c r="M86" s="894" t="s">
        <v>988</v>
      </c>
      <c r="N86" s="2011">
        <v>250000</v>
      </c>
      <c r="O86" s="2012"/>
      <c r="P86" s="30"/>
      <c r="Q86" s="1682">
        <f t="shared" si="1"/>
        <v>0</v>
      </c>
      <c r="R86" s="1684"/>
      <c r="S86" s="1685"/>
    </row>
    <row r="87" spans="2:22" x14ac:dyDescent="0.35">
      <c r="B87" s="902"/>
      <c r="C87" s="903"/>
      <c r="D87" s="903"/>
      <c r="E87" s="904"/>
      <c r="F87" s="904"/>
      <c r="G87" s="904"/>
      <c r="H87" s="901" t="s">
        <v>1092</v>
      </c>
      <c r="I87" s="901"/>
      <c r="J87" s="901"/>
      <c r="K87" s="2009">
        <v>0</v>
      </c>
      <c r="L87" s="2010"/>
      <c r="M87" s="894" t="s">
        <v>988</v>
      </c>
      <c r="N87" s="2011">
        <v>125000</v>
      </c>
      <c r="O87" s="2012"/>
      <c r="P87" s="30"/>
      <c r="Q87" s="1682">
        <f t="shared" si="1"/>
        <v>0</v>
      </c>
      <c r="R87" s="1684"/>
      <c r="S87" s="1685"/>
    </row>
    <row r="88" spans="2:22" ht="15" thickBot="1" x14ac:dyDescent="0.4">
      <c r="B88" s="16"/>
      <c r="C88" s="15"/>
      <c r="D88" s="15"/>
      <c r="E88" s="945"/>
      <c r="F88" s="911"/>
      <c r="G88" s="911"/>
      <c r="H88" s="946"/>
      <c r="I88" s="908"/>
      <c r="J88" s="908"/>
      <c r="K88" s="913"/>
      <c r="L88" s="914"/>
      <c r="M88" s="947"/>
      <c r="N88" s="916"/>
      <c r="O88" s="917"/>
      <c r="P88" s="918"/>
      <c r="Q88" s="919"/>
      <c r="R88" s="920"/>
      <c r="S88" s="921"/>
    </row>
    <row r="89" spans="2:22" ht="15" thickBot="1" x14ac:dyDescent="0.4">
      <c r="B89" s="1098"/>
      <c r="C89" s="1089"/>
      <c r="D89" s="1089"/>
      <c r="E89" s="1096"/>
      <c r="F89" s="1096"/>
      <c r="G89" s="1096"/>
      <c r="H89" s="1096"/>
      <c r="I89" s="1096"/>
      <c r="J89" s="338"/>
      <c r="K89" s="1181" t="s">
        <v>357</v>
      </c>
      <c r="L89" s="1181"/>
      <c r="M89" s="1181"/>
      <c r="N89" s="1181"/>
      <c r="O89" s="1181"/>
      <c r="P89" s="2046"/>
      <c r="Q89" s="2047">
        <f>SUM(Q42:S88)</f>
        <v>124496800</v>
      </c>
      <c r="R89" s="2048"/>
      <c r="S89" s="2049"/>
      <c r="U89" s="929" t="e">
        <f>Q89-#REF!</f>
        <v>#REF!</v>
      </c>
    </row>
    <row r="90" spans="2:22" ht="15" thickBot="1" x14ac:dyDescent="0.4">
      <c r="B90" s="1098"/>
      <c r="C90" s="1089"/>
      <c r="D90" s="1089"/>
      <c r="E90" s="1089"/>
      <c r="F90" s="1089"/>
      <c r="G90" s="1089"/>
      <c r="H90" s="1089"/>
      <c r="I90" s="1089"/>
      <c r="J90" s="338"/>
      <c r="K90" s="1087" t="s">
        <v>2</v>
      </c>
      <c r="L90" s="1087"/>
      <c r="M90" s="1087"/>
      <c r="N90" s="1087"/>
      <c r="O90" s="1087"/>
      <c r="P90" s="1088"/>
      <c r="Q90" s="1648" t="s">
        <v>2</v>
      </c>
      <c r="R90" s="1649"/>
      <c r="S90" s="1650"/>
      <c r="U90" s="930"/>
    </row>
    <row r="91" spans="2:22" ht="15" thickBot="1" x14ac:dyDescent="0.4">
      <c r="B91" s="2017"/>
      <c r="C91" s="2018"/>
      <c r="D91" s="2018"/>
      <c r="E91" s="2018"/>
      <c r="F91" s="2018"/>
      <c r="G91" s="2018"/>
      <c r="H91" s="2018"/>
      <c r="I91" s="2018"/>
      <c r="J91" s="931"/>
      <c r="K91" s="2019" t="s">
        <v>1119</v>
      </c>
      <c r="L91" s="2019"/>
      <c r="M91" s="2019"/>
      <c r="N91" s="2019"/>
      <c r="O91" s="2019"/>
      <c r="P91" s="2020"/>
      <c r="Q91" s="1011">
        <f>Q89</f>
        <v>124496800</v>
      </c>
      <c r="R91" s="1012">
        <f>Q89</f>
        <v>124496800</v>
      </c>
      <c r="S91" s="1013"/>
      <c r="U91" t="s">
        <v>1120</v>
      </c>
    </row>
    <row r="92" spans="2:22" ht="15" thickBot="1" x14ac:dyDescent="0.4">
      <c r="B92" s="2024"/>
      <c r="C92" s="2025"/>
      <c r="D92" s="2025"/>
      <c r="E92" s="2025"/>
      <c r="F92" s="2025"/>
      <c r="G92" s="2025"/>
      <c r="H92" s="2025"/>
      <c r="I92" s="2025"/>
      <c r="J92" s="932"/>
      <c r="K92" s="2026" t="s">
        <v>2</v>
      </c>
      <c r="L92" s="2026"/>
      <c r="M92" s="2026"/>
      <c r="N92" s="2026"/>
      <c r="O92" s="2026"/>
      <c r="P92" s="2026"/>
      <c r="Q92" s="2026"/>
      <c r="R92" s="2026"/>
      <c r="S92" s="933"/>
      <c r="U92" t="s">
        <v>1121</v>
      </c>
      <c r="V92">
        <v>124190800</v>
      </c>
    </row>
    <row r="93" spans="2:22" ht="15" customHeight="1" x14ac:dyDescent="0.35">
      <c r="B93" s="1178"/>
      <c r="C93" s="1179"/>
      <c r="D93" s="1179"/>
      <c r="E93" s="1179"/>
      <c r="F93" s="1179"/>
      <c r="G93" s="1179"/>
      <c r="H93" s="1179"/>
      <c r="I93" s="1179"/>
      <c r="J93" s="1092" t="s">
        <v>2</v>
      </c>
      <c r="K93" s="26"/>
      <c r="L93" s="26"/>
      <c r="M93" s="26"/>
      <c r="N93" s="26"/>
      <c r="O93" s="26"/>
      <c r="P93" s="26"/>
      <c r="Q93" s="35" t="s">
        <v>1154</v>
      </c>
      <c r="R93" s="26"/>
      <c r="S93" s="934"/>
      <c r="U93" t="s">
        <v>1123</v>
      </c>
    </row>
    <row r="94" spans="2:22" ht="15" customHeight="1" x14ac:dyDescent="0.35">
      <c r="B94" s="2027"/>
      <c r="C94" s="2028"/>
      <c r="D94" s="2028"/>
      <c r="E94" s="2028"/>
      <c r="F94" s="2028"/>
      <c r="G94" s="2028"/>
      <c r="H94" s="2028"/>
      <c r="I94" s="2028"/>
      <c r="J94" s="1170"/>
      <c r="K94" s="27"/>
      <c r="L94" s="27"/>
      <c r="M94" s="27"/>
      <c r="N94" s="27"/>
      <c r="O94" s="27"/>
      <c r="P94" s="36" t="s">
        <v>1124</v>
      </c>
      <c r="R94" s="27"/>
      <c r="S94" s="935"/>
      <c r="U94" t="s">
        <v>1125</v>
      </c>
    </row>
    <row r="95" spans="2:22" ht="15" customHeight="1" x14ac:dyDescent="0.35">
      <c r="B95" s="2027"/>
      <c r="C95" s="2028"/>
      <c r="D95" s="2028"/>
      <c r="E95" s="2028"/>
      <c r="F95" s="2028"/>
      <c r="G95" s="2028"/>
      <c r="H95" s="2028"/>
      <c r="I95" s="2028"/>
      <c r="J95" s="1170"/>
      <c r="K95" s="27"/>
      <c r="L95" s="27"/>
      <c r="M95" s="27"/>
      <c r="N95" s="27"/>
      <c r="O95" s="27"/>
      <c r="P95" s="36" t="s">
        <v>646</v>
      </c>
      <c r="R95" s="27"/>
      <c r="S95" s="935"/>
    </row>
    <row r="96" spans="2:22" ht="15" customHeight="1" x14ac:dyDescent="0.35">
      <c r="B96" s="2027"/>
      <c r="C96" s="2028"/>
      <c r="D96" s="2028"/>
      <c r="E96" s="2028"/>
      <c r="F96" s="2028"/>
      <c r="G96" s="2028"/>
      <c r="H96" s="2028"/>
      <c r="I96" s="2028"/>
      <c r="J96" s="1170"/>
      <c r="K96" s="27"/>
      <c r="L96" s="27"/>
      <c r="M96" s="27"/>
      <c r="N96" s="27"/>
      <c r="O96" s="27"/>
      <c r="P96" s="36"/>
      <c r="R96" s="27"/>
      <c r="S96" s="935"/>
    </row>
    <row r="97" spans="2:19" ht="15" customHeight="1" x14ac:dyDescent="0.35">
      <c r="B97" s="2027"/>
      <c r="C97" s="2028"/>
      <c r="D97" s="2028"/>
      <c r="E97" s="2028"/>
      <c r="F97" s="2028"/>
      <c r="G97" s="2028"/>
      <c r="H97" s="2028"/>
      <c r="I97" s="2028"/>
      <c r="J97" s="1170"/>
      <c r="K97" s="27"/>
      <c r="L97" s="27"/>
      <c r="M97" s="27"/>
      <c r="N97" s="27"/>
      <c r="O97" s="27"/>
      <c r="P97" s="36" t="s">
        <v>2</v>
      </c>
      <c r="R97" s="27"/>
      <c r="S97" s="935"/>
    </row>
    <row r="98" spans="2:19" ht="15" customHeight="1" x14ac:dyDescent="0.35">
      <c r="B98" s="2027"/>
      <c r="C98" s="2028"/>
      <c r="D98" s="2028"/>
      <c r="E98" s="2028"/>
      <c r="F98" s="2028"/>
      <c r="G98" s="2028"/>
      <c r="H98" s="2028"/>
      <c r="I98" s="2028"/>
      <c r="J98" s="1170"/>
      <c r="K98" s="33"/>
      <c r="L98" s="33"/>
      <c r="M98" s="33"/>
      <c r="N98" s="33"/>
      <c r="O98" s="33"/>
      <c r="P98" s="37" t="s">
        <v>902</v>
      </c>
      <c r="R98" s="33"/>
      <c r="S98" s="935"/>
    </row>
    <row r="99" spans="2:19" ht="15.75" customHeight="1" thickBot="1" x14ac:dyDescent="0.4">
      <c r="B99" s="1095"/>
      <c r="C99" s="1096"/>
      <c r="D99" s="1096"/>
      <c r="E99" s="1096"/>
      <c r="F99" s="1096"/>
      <c r="G99" s="1096"/>
      <c r="H99" s="1096"/>
      <c r="I99" s="1096"/>
      <c r="J99" s="1171"/>
      <c r="K99" s="365"/>
      <c r="L99" s="365"/>
      <c r="M99" s="365"/>
      <c r="N99" s="365"/>
      <c r="O99" s="365"/>
      <c r="P99" s="38" t="s">
        <v>1126</v>
      </c>
      <c r="R99" s="365"/>
      <c r="S99" s="936"/>
    </row>
    <row r="100" spans="2:19" ht="15" thickBot="1" x14ac:dyDescent="0.4">
      <c r="B100" s="1098" t="s">
        <v>141</v>
      </c>
      <c r="C100" s="1089"/>
      <c r="D100" s="1089"/>
      <c r="E100" s="1089"/>
      <c r="F100" s="1089"/>
      <c r="G100" s="1089"/>
      <c r="H100" s="1089"/>
      <c r="I100" s="1089"/>
      <c r="J100" s="338"/>
      <c r="K100" s="1087" t="s">
        <v>2</v>
      </c>
      <c r="L100" s="1087"/>
      <c r="M100" s="1087"/>
      <c r="N100" s="1087"/>
      <c r="O100" s="1087"/>
      <c r="P100" s="1087"/>
      <c r="Q100" s="1087"/>
      <c r="R100" s="1087"/>
      <c r="S100" s="937"/>
    </row>
    <row r="101" spans="2:19" ht="15" thickBot="1" x14ac:dyDescent="0.4">
      <c r="B101" s="1098" t="s">
        <v>142</v>
      </c>
      <c r="C101" s="1089"/>
      <c r="D101" s="1089"/>
      <c r="E101" s="1089"/>
      <c r="F101" s="1089"/>
      <c r="G101" s="1089"/>
      <c r="H101" s="1089"/>
      <c r="I101" s="1089"/>
      <c r="J101" s="338"/>
      <c r="K101" s="1087" t="s">
        <v>2</v>
      </c>
      <c r="L101" s="1087"/>
      <c r="M101" s="1087"/>
      <c r="N101" s="1087"/>
      <c r="O101" s="1087"/>
      <c r="P101" s="1087"/>
      <c r="Q101" s="1087"/>
      <c r="R101" s="1087"/>
      <c r="S101" s="937"/>
    </row>
    <row r="102" spans="2:19" x14ac:dyDescent="0.35">
      <c r="B102" s="1178" t="s">
        <v>143</v>
      </c>
      <c r="C102" s="1179"/>
      <c r="D102" s="1179"/>
      <c r="E102" s="1179"/>
      <c r="F102" s="1179"/>
      <c r="G102" s="1179"/>
      <c r="H102" s="1179"/>
      <c r="I102" s="1179"/>
      <c r="J102" s="1179"/>
      <c r="K102" s="1180" t="s">
        <v>2</v>
      </c>
      <c r="L102" s="1180"/>
      <c r="M102" s="1180"/>
      <c r="N102" s="1180"/>
      <c r="O102" s="1180"/>
      <c r="P102" s="1180"/>
      <c r="Q102" s="1180"/>
      <c r="R102" s="1180"/>
      <c r="S102" s="2029"/>
    </row>
    <row r="103" spans="2:19" ht="15" thickBot="1" x14ac:dyDescent="0.4">
      <c r="B103" s="1095" t="s">
        <v>144</v>
      </c>
      <c r="C103" s="1096"/>
      <c r="D103" s="1096"/>
      <c r="E103" s="1096"/>
      <c r="F103" s="1096"/>
      <c r="G103" s="1096"/>
      <c r="H103" s="1096"/>
      <c r="I103" s="1096"/>
      <c r="J103" s="1096"/>
      <c r="K103" s="1181"/>
      <c r="L103" s="1181"/>
      <c r="M103" s="1181"/>
      <c r="N103" s="1181"/>
      <c r="O103" s="1181"/>
      <c r="P103" s="1181"/>
      <c r="Q103" s="1181"/>
      <c r="R103" s="1181"/>
      <c r="S103" s="2030"/>
    </row>
    <row r="104" spans="2:19" ht="15" thickBot="1" x14ac:dyDescent="0.4">
      <c r="B104" s="1163">
        <v>4.1666666666666664E-2</v>
      </c>
      <c r="C104" s="1164"/>
      <c r="D104" s="1164"/>
      <c r="E104" s="1164"/>
      <c r="F104" s="1164"/>
      <c r="G104" s="1164"/>
      <c r="H104" s="1164"/>
      <c r="I104" s="1164"/>
      <c r="J104" s="338"/>
      <c r="K104" s="1089"/>
      <c r="L104" s="1089"/>
      <c r="M104" s="1089"/>
      <c r="N104" s="1089"/>
      <c r="O104" s="1089"/>
      <c r="P104" s="1089"/>
      <c r="Q104" s="1089"/>
      <c r="R104" s="1089"/>
      <c r="S104" s="937"/>
    </row>
    <row r="105" spans="2:19" ht="15" thickBot="1" x14ac:dyDescent="0.4">
      <c r="B105" s="1163">
        <v>8.3333333333333329E-2</v>
      </c>
      <c r="C105" s="1164"/>
      <c r="D105" s="1164"/>
      <c r="E105" s="1164"/>
      <c r="F105" s="1164"/>
      <c r="G105" s="1164"/>
      <c r="H105" s="1164"/>
      <c r="I105" s="1164"/>
      <c r="J105" s="338"/>
      <c r="K105" s="1089"/>
      <c r="L105" s="1089"/>
      <c r="M105" s="1089"/>
      <c r="N105" s="1089"/>
      <c r="O105" s="1089"/>
      <c r="P105" s="1089"/>
      <c r="Q105" s="1089"/>
      <c r="R105" s="1089"/>
      <c r="S105" s="937"/>
    </row>
    <row r="106" spans="2:19" ht="15" thickBot="1" x14ac:dyDescent="0.4">
      <c r="B106" s="1172" t="s">
        <v>145</v>
      </c>
      <c r="C106" s="1173"/>
      <c r="D106" s="1173"/>
      <c r="E106" s="1173"/>
      <c r="F106" s="1173"/>
      <c r="G106" s="1173"/>
      <c r="H106" s="1173"/>
      <c r="I106" s="1173"/>
      <c r="J106" s="938"/>
      <c r="K106" s="1173"/>
      <c r="L106" s="1173"/>
      <c r="M106" s="1173"/>
      <c r="N106" s="1173"/>
      <c r="O106" s="1173"/>
      <c r="P106" s="1173"/>
      <c r="Q106" s="1173"/>
      <c r="R106" s="1173"/>
      <c r="S106" s="22"/>
    </row>
    <row r="107" spans="2:19" ht="15.5" thickTop="1" thickBot="1" x14ac:dyDescent="0.4">
      <c r="B107" s="2039"/>
      <c r="C107" s="2037"/>
      <c r="D107" s="2037"/>
      <c r="E107" s="2037"/>
      <c r="F107" s="2037"/>
      <c r="G107" s="2037"/>
      <c r="H107" s="2037"/>
      <c r="I107" s="2037"/>
      <c r="J107" s="338"/>
      <c r="K107" s="1177" t="s">
        <v>146</v>
      </c>
      <c r="L107" s="1177"/>
      <c r="M107" s="1177"/>
      <c r="N107" s="1177"/>
      <c r="O107" s="1177"/>
      <c r="P107" s="1177"/>
      <c r="Q107" s="1177"/>
      <c r="R107" s="1177"/>
      <c r="S107" s="937"/>
    </row>
    <row r="108" spans="2:19" ht="154.5" thickBot="1" x14ac:dyDescent="0.4">
      <c r="B108" s="1187" t="s">
        <v>147</v>
      </c>
      <c r="C108" s="1188"/>
      <c r="D108" s="2035"/>
      <c r="E108" s="1173"/>
      <c r="F108" s="1173"/>
      <c r="G108" s="1173"/>
      <c r="H108" s="1173"/>
      <c r="I108" s="1173"/>
      <c r="J108" s="21" t="s">
        <v>148</v>
      </c>
      <c r="K108" s="939"/>
      <c r="L108" s="1190" t="s">
        <v>149</v>
      </c>
      <c r="M108" s="1191"/>
      <c r="N108" s="1188"/>
      <c r="O108" s="1190" t="s">
        <v>150</v>
      </c>
      <c r="P108" s="1191"/>
      <c r="Q108" s="1188"/>
      <c r="R108" s="938"/>
      <c r="S108" s="22" t="s">
        <v>151</v>
      </c>
    </row>
    <row r="109" spans="2:19" ht="15.5" thickTop="1" thickBot="1" x14ac:dyDescent="0.4">
      <c r="B109" s="1192">
        <v>1</v>
      </c>
      <c r="C109" s="1193"/>
      <c r="D109" s="2036"/>
      <c r="E109" s="2037"/>
      <c r="F109" s="2037"/>
      <c r="G109" s="2037"/>
      <c r="H109" s="2037"/>
      <c r="I109" s="2037"/>
      <c r="J109" s="336" t="s">
        <v>2</v>
      </c>
      <c r="K109" s="940"/>
      <c r="L109" s="1195" t="s">
        <v>2</v>
      </c>
      <c r="M109" s="1196"/>
      <c r="N109" s="1193"/>
      <c r="O109" s="1195" t="s">
        <v>2</v>
      </c>
      <c r="P109" s="1196"/>
      <c r="Q109" s="1193"/>
      <c r="R109" s="338"/>
      <c r="S109" s="23" t="s">
        <v>2</v>
      </c>
    </row>
    <row r="110" spans="2:19" ht="15" thickBot="1" x14ac:dyDescent="0.4">
      <c r="B110" s="1182">
        <v>2</v>
      </c>
      <c r="C110" s="1183"/>
      <c r="D110" s="2038"/>
      <c r="E110" s="1089"/>
      <c r="F110" s="1089"/>
      <c r="G110" s="1089"/>
      <c r="H110" s="1089"/>
      <c r="I110" s="1089"/>
      <c r="J110" s="336" t="s">
        <v>2</v>
      </c>
      <c r="K110" s="940"/>
      <c r="L110" s="1185" t="s">
        <v>2</v>
      </c>
      <c r="M110" s="1186"/>
      <c r="N110" s="1183"/>
      <c r="O110" s="1185" t="s">
        <v>2</v>
      </c>
      <c r="P110" s="1186"/>
      <c r="Q110" s="1183"/>
      <c r="R110" s="338"/>
      <c r="S110" s="23" t="s">
        <v>2</v>
      </c>
    </row>
    <row r="111" spans="2:19" ht="15" thickBot="1" x14ac:dyDescent="0.4">
      <c r="B111" s="1187" t="s">
        <v>145</v>
      </c>
      <c r="C111" s="1188"/>
      <c r="D111" s="2035"/>
      <c r="E111" s="1173"/>
      <c r="F111" s="1173"/>
      <c r="G111" s="1173"/>
      <c r="H111" s="1173"/>
      <c r="I111" s="1173"/>
      <c r="J111" s="14" t="s">
        <v>2</v>
      </c>
      <c r="K111" s="939"/>
      <c r="L111" s="1190" t="s">
        <v>2</v>
      </c>
      <c r="M111" s="1191"/>
      <c r="N111" s="1188"/>
      <c r="O111" s="1190" t="s">
        <v>2</v>
      </c>
      <c r="P111" s="1191"/>
      <c r="Q111" s="1188"/>
      <c r="R111" s="938"/>
      <c r="S111" s="24" t="s">
        <v>2</v>
      </c>
    </row>
    <row r="112" spans="2:19" ht="15" thickTop="1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2:2" ht="19" x14ac:dyDescent="0.35">
      <c r="B113" s="3" t="s">
        <v>152</v>
      </c>
    </row>
  </sheetData>
  <mergeCells count="257">
    <mergeCell ref="B111:C111"/>
    <mergeCell ref="D111:I111"/>
    <mergeCell ref="L111:N111"/>
    <mergeCell ref="O111:Q111"/>
    <mergeCell ref="B109:C109"/>
    <mergeCell ref="D109:I109"/>
    <mergeCell ref="L109:N109"/>
    <mergeCell ref="O109:Q109"/>
    <mergeCell ref="B110:C110"/>
    <mergeCell ref="D110:I110"/>
    <mergeCell ref="L110:N110"/>
    <mergeCell ref="O110:Q110"/>
    <mergeCell ref="B106:I106"/>
    <mergeCell ref="K106:R106"/>
    <mergeCell ref="B107:I107"/>
    <mergeCell ref="K107:R107"/>
    <mergeCell ref="B108:C108"/>
    <mergeCell ref="D108:I108"/>
    <mergeCell ref="L108:N108"/>
    <mergeCell ref="O108:Q108"/>
    <mergeCell ref="S102:S103"/>
    <mergeCell ref="B103:I103"/>
    <mergeCell ref="B104:I104"/>
    <mergeCell ref="K104:R104"/>
    <mergeCell ref="B105:I105"/>
    <mergeCell ref="K105:R105"/>
    <mergeCell ref="B100:I100"/>
    <mergeCell ref="K100:R100"/>
    <mergeCell ref="B101:I101"/>
    <mergeCell ref="K101:R101"/>
    <mergeCell ref="B102:I102"/>
    <mergeCell ref="J102:J103"/>
    <mergeCell ref="K102:R103"/>
    <mergeCell ref="B91:I91"/>
    <mergeCell ref="K91:P91"/>
    <mergeCell ref="B92:I92"/>
    <mergeCell ref="K92:R92"/>
    <mergeCell ref="B93:I99"/>
    <mergeCell ref="J93:J99"/>
    <mergeCell ref="B89:I89"/>
    <mergeCell ref="K89:P89"/>
    <mergeCell ref="Q89:S89"/>
    <mergeCell ref="B90:I90"/>
    <mergeCell ref="K90:P90"/>
    <mergeCell ref="Q90:S90"/>
    <mergeCell ref="K86:L86"/>
    <mergeCell ref="N86:O86"/>
    <mergeCell ref="Q86:S86"/>
    <mergeCell ref="K87:L87"/>
    <mergeCell ref="N87:O87"/>
    <mergeCell ref="Q87:S87"/>
    <mergeCell ref="K84:L84"/>
    <mergeCell ref="N84:O84"/>
    <mergeCell ref="Q84:S84"/>
    <mergeCell ref="K85:L85"/>
    <mergeCell ref="N85:O85"/>
    <mergeCell ref="Q85:S85"/>
    <mergeCell ref="K82:L82"/>
    <mergeCell ref="N82:O82"/>
    <mergeCell ref="Q82:S82"/>
    <mergeCell ref="K83:L83"/>
    <mergeCell ref="N83:O83"/>
    <mergeCell ref="Q83:S83"/>
    <mergeCell ref="K80:L80"/>
    <mergeCell ref="N80:O80"/>
    <mergeCell ref="Q80:S80"/>
    <mergeCell ref="K81:L81"/>
    <mergeCell ref="N81:O81"/>
    <mergeCell ref="Q81:S81"/>
    <mergeCell ref="K76:L76"/>
    <mergeCell ref="N76:O76"/>
    <mergeCell ref="Q76:S76"/>
    <mergeCell ref="K78:L78"/>
    <mergeCell ref="K79:L79"/>
    <mergeCell ref="N79:O79"/>
    <mergeCell ref="Q79:S79"/>
    <mergeCell ref="K74:L74"/>
    <mergeCell ref="N74:O74"/>
    <mergeCell ref="Q74:S74"/>
    <mergeCell ref="K75:L75"/>
    <mergeCell ref="N75:O75"/>
    <mergeCell ref="Q75:S75"/>
    <mergeCell ref="K72:L72"/>
    <mergeCell ref="N72:O72"/>
    <mergeCell ref="Q72:S72"/>
    <mergeCell ref="K73:L73"/>
    <mergeCell ref="N73:O73"/>
    <mergeCell ref="Q73:S73"/>
    <mergeCell ref="K70:L70"/>
    <mergeCell ref="N70:O70"/>
    <mergeCell ref="Q70:S70"/>
    <mergeCell ref="K71:L71"/>
    <mergeCell ref="N71:O71"/>
    <mergeCell ref="Q71:S71"/>
    <mergeCell ref="K68:L68"/>
    <mergeCell ref="N68:O68"/>
    <mergeCell ref="Q68:S68"/>
    <mergeCell ref="K69:L69"/>
    <mergeCell ref="N69:O69"/>
    <mergeCell ref="Q69:S69"/>
    <mergeCell ref="K66:L66"/>
    <mergeCell ref="N66:O66"/>
    <mergeCell ref="Q66:S66"/>
    <mergeCell ref="K67:L67"/>
    <mergeCell ref="N67:O67"/>
    <mergeCell ref="Q67:S67"/>
    <mergeCell ref="K64:L64"/>
    <mergeCell ref="N64:O64"/>
    <mergeCell ref="Q64:S64"/>
    <mergeCell ref="K65:L65"/>
    <mergeCell ref="N65:O65"/>
    <mergeCell ref="Q65:S65"/>
    <mergeCell ref="K62:L62"/>
    <mergeCell ref="N62:O62"/>
    <mergeCell ref="Q62:S62"/>
    <mergeCell ref="K63:L63"/>
    <mergeCell ref="N63:O63"/>
    <mergeCell ref="Q63:S63"/>
    <mergeCell ref="K60:L60"/>
    <mergeCell ref="N60:O60"/>
    <mergeCell ref="Q60:S60"/>
    <mergeCell ref="K61:L61"/>
    <mergeCell ref="N61:O61"/>
    <mergeCell ref="Q61:S61"/>
    <mergeCell ref="K58:L58"/>
    <mergeCell ref="N58:O58"/>
    <mergeCell ref="Q58:S58"/>
    <mergeCell ref="K59:L59"/>
    <mergeCell ref="N59:O59"/>
    <mergeCell ref="Q59:S59"/>
    <mergeCell ref="K55:L55"/>
    <mergeCell ref="N55:O55"/>
    <mergeCell ref="Q55:S55"/>
    <mergeCell ref="K56:L56"/>
    <mergeCell ref="N56:O56"/>
    <mergeCell ref="Q56:S56"/>
    <mergeCell ref="K53:L53"/>
    <mergeCell ref="N53:O53"/>
    <mergeCell ref="Q53:S53"/>
    <mergeCell ref="K54:L54"/>
    <mergeCell ref="N54:O54"/>
    <mergeCell ref="Q54:S54"/>
    <mergeCell ref="K51:L51"/>
    <mergeCell ref="N51:O51"/>
    <mergeCell ref="Q51:S51"/>
    <mergeCell ref="K52:L52"/>
    <mergeCell ref="N52:O52"/>
    <mergeCell ref="Q52:S52"/>
    <mergeCell ref="K49:L49"/>
    <mergeCell ref="N49:O49"/>
    <mergeCell ref="Q49:S49"/>
    <mergeCell ref="K50:L50"/>
    <mergeCell ref="N50:O50"/>
    <mergeCell ref="Q50:S50"/>
    <mergeCell ref="K47:L47"/>
    <mergeCell ref="N47:O47"/>
    <mergeCell ref="Q47:S47"/>
    <mergeCell ref="K48:L48"/>
    <mergeCell ref="N48:O48"/>
    <mergeCell ref="Q48:S48"/>
    <mergeCell ref="K45:L45"/>
    <mergeCell ref="N45:O45"/>
    <mergeCell ref="Q45:S45"/>
    <mergeCell ref="K46:L46"/>
    <mergeCell ref="N46:O46"/>
    <mergeCell ref="Q46:S46"/>
    <mergeCell ref="K43:L43"/>
    <mergeCell ref="N43:O43"/>
    <mergeCell ref="Q43:S43"/>
    <mergeCell ref="K44:L44"/>
    <mergeCell ref="N44:O44"/>
    <mergeCell ref="Q44:S44"/>
    <mergeCell ref="B41:G41"/>
    <mergeCell ref="H41:J41"/>
    <mergeCell ref="K41:L41"/>
    <mergeCell ref="N41:O41"/>
    <mergeCell ref="Q41:S41"/>
    <mergeCell ref="K42:L42"/>
    <mergeCell ref="N42:O42"/>
    <mergeCell ref="Q42:S42"/>
    <mergeCell ref="B38:H38"/>
    <mergeCell ref="I38:P38"/>
    <mergeCell ref="Q38:S38"/>
    <mergeCell ref="B39:G40"/>
    <mergeCell ref="H39:J40"/>
    <mergeCell ref="K39:P39"/>
    <mergeCell ref="Q39:S39"/>
    <mergeCell ref="K40:L40"/>
    <mergeCell ref="N40:O40"/>
    <mergeCell ref="Q40:S40"/>
    <mergeCell ref="B36:H36"/>
    <mergeCell ref="I36:P36"/>
    <mergeCell ref="Q36:S36"/>
    <mergeCell ref="B37:H37"/>
    <mergeCell ref="I37:P37"/>
    <mergeCell ref="Q37:S37"/>
    <mergeCell ref="B33:H33"/>
    <mergeCell ref="B34:H34"/>
    <mergeCell ref="I34:P34"/>
    <mergeCell ref="Q34:S34"/>
    <mergeCell ref="B35:H35"/>
    <mergeCell ref="I35:P35"/>
    <mergeCell ref="Q35:S35"/>
    <mergeCell ref="B31:H31"/>
    <mergeCell ref="I31:P31"/>
    <mergeCell ref="Q31:S31"/>
    <mergeCell ref="B32:H32"/>
    <mergeCell ref="I32:P32"/>
    <mergeCell ref="Q32:S32"/>
    <mergeCell ref="B26:D26"/>
    <mergeCell ref="E26:M26"/>
    <mergeCell ref="N26:S26"/>
    <mergeCell ref="B30:H30"/>
    <mergeCell ref="I30:P30"/>
    <mergeCell ref="Q30:S30"/>
    <mergeCell ref="B24:D24"/>
    <mergeCell ref="E24:M24"/>
    <mergeCell ref="N24:S24"/>
    <mergeCell ref="B25:D25"/>
    <mergeCell ref="E25:M25"/>
    <mergeCell ref="N25:S25"/>
    <mergeCell ref="B22:D22"/>
    <mergeCell ref="E22:M22"/>
    <mergeCell ref="N22:S22"/>
    <mergeCell ref="B23:D23"/>
    <mergeCell ref="E23:M23"/>
    <mergeCell ref="N23:S23"/>
    <mergeCell ref="B19:F19"/>
    <mergeCell ref="G19:S19"/>
    <mergeCell ref="B20:S20"/>
    <mergeCell ref="B21:S21"/>
    <mergeCell ref="B15:F15"/>
    <mergeCell ref="G15:S15"/>
    <mergeCell ref="B16:F16"/>
    <mergeCell ref="G16:S16"/>
    <mergeCell ref="B17:F17"/>
    <mergeCell ref="G17:S17"/>
    <mergeCell ref="B14:F14"/>
    <mergeCell ref="G14:S14"/>
    <mergeCell ref="B9:F9"/>
    <mergeCell ref="G9:S9"/>
    <mergeCell ref="B10:F10"/>
    <mergeCell ref="G10:S10"/>
    <mergeCell ref="B11:F11"/>
    <mergeCell ref="G11:S11"/>
    <mergeCell ref="B18:F18"/>
    <mergeCell ref="G18:S18"/>
    <mergeCell ref="B2:S2"/>
    <mergeCell ref="B5:P5"/>
    <mergeCell ref="Q5:S7"/>
    <mergeCell ref="B6:P6"/>
    <mergeCell ref="B7:P7"/>
    <mergeCell ref="B8:S8"/>
    <mergeCell ref="B12:F12"/>
    <mergeCell ref="G12:S12"/>
    <mergeCell ref="B13:F13"/>
    <mergeCell ref="G13:S13"/>
  </mergeCells>
  <printOptions horizontalCentered="1"/>
  <pageMargins left="0.78740157480314965" right="0.78740157480314965" top="0.78740157480314965" bottom="0.78740157480314965" header="0.31496062992125984" footer="0.31496062992125984"/>
  <pageSetup paperSize="448" scale="54" orientation="portrait" horizontalDpi="4294967295" verticalDpi="4294967295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8666-35A7-499B-8C3C-9C7DC1861A57}">
  <dimension ref="B2:S224"/>
  <sheetViews>
    <sheetView topLeftCell="E31" zoomScale="90" zoomScaleNormal="90" zoomScaleSheetLayoutView="85" workbookViewId="0">
      <selection activeCell="Q48" sqref="Q48:S48"/>
    </sheetView>
  </sheetViews>
  <sheetFormatPr defaultRowHeight="14.5" x14ac:dyDescent="0.35"/>
  <cols>
    <col min="1" max="3" width="4.1796875" customWidth="1"/>
    <col min="4" max="4" width="7" customWidth="1"/>
    <col min="5" max="5" width="5.7265625" customWidth="1"/>
    <col min="6" max="6" width="4.453125" customWidth="1"/>
    <col min="7" max="7" width="7.26953125" customWidth="1"/>
    <col min="8" max="8" width="17.7265625" customWidth="1"/>
    <col min="9" max="9" width="23" customWidth="1"/>
    <col min="10" max="10" width="14.7265625" customWidth="1"/>
    <col min="11" max="11" width="7" customWidth="1"/>
    <col min="12" max="12" width="12.26953125" customWidth="1"/>
    <col min="13" max="13" width="15.1796875" customWidth="1"/>
    <col min="14" max="14" width="8.1796875" customWidth="1"/>
    <col min="15" max="15" width="12.1796875" customWidth="1"/>
    <col min="16" max="16" width="5.26953125" customWidth="1"/>
    <col min="17" max="17" width="24.453125" customWidth="1"/>
    <col min="18" max="18" width="16.26953125" customWidth="1"/>
    <col min="19" max="19" width="2.54296875" customWidth="1"/>
    <col min="20" max="20" width="4.54296875" customWidth="1"/>
    <col min="23" max="23" width="16.816406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.75" customHeight="1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.75" customHeight="1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.75" customHeight="1" thickBot="1" x14ac:dyDescent="0.4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ht="15.75" customHeight="1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.75" customHeight="1" thickBot="1" x14ac:dyDescent="0.4">
      <c r="B9" s="1070" t="s">
        <v>8</v>
      </c>
      <c r="C9" s="1071"/>
      <c r="D9" s="1071"/>
      <c r="E9" s="1071"/>
      <c r="F9" s="1072"/>
      <c r="G9" s="1070" t="s">
        <v>9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.75" customHeight="1" thickBot="1" x14ac:dyDescent="0.4">
      <c r="B10" s="1070" t="s">
        <v>10</v>
      </c>
      <c r="C10" s="1071"/>
      <c r="D10" s="1071"/>
      <c r="E10" s="1071"/>
      <c r="F10" s="1072"/>
      <c r="G10" s="1070" t="s">
        <v>11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.75" customHeight="1" thickBot="1" x14ac:dyDescent="0.4">
      <c r="B11" s="1070" t="s">
        <v>12</v>
      </c>
      <c r="C11" s="1071"/>
      <c r="D11" s="1071"/>
      <c r="E11" s="1071"/>
      <c r="F11" s="1072"/>
      <c r="G11" s="1070" t="s">
        <v>13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.75" customHeight="1" thickBot="1" x14ac:dyDescent="0.4">
      <c r="B12" s="1070" t="s">
        <v>14</v>
      </c>
      <c r="C12" s="1071"/>
      <c r="D12" s="1071"/>
      <c r="E12" s="1071"/>
      <c r="F12" s="1072"/>
      <c r="G12" s="1070" t="s">
        <v>15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.75" customHeight="1" thickBot="1" x14ac:dyDescent="0.4">
      <c r="B13" s="1070" t="s">
        <v>16</v>
      </c>
      <c r="C13" s="1071"/>
      <c r="D13" s="1071"/>
      <c r="E13" s="1071"/>
      <c r="F13" s="1072"/>
      <c r="G13" s="1070" t="s">
        <v>17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.75" customHeight="1" thickBot="1" x14ac:dyDescent="0.4">
      <c r="B14" s="1070" t="s">
        <v>18</v>
      </c>
      <c r="C14" s="1071"/>
      <c r="D14" s="1071"/>
      <c r="E14" s="1071"/>
      <c r="F14" s="1072"/>
      <c r="G14" s="1070" t="s">
        <v>649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15.75" customHeight="1" thickBot="1" x14ac:dyDescent="0.4">
      <c r="B15" s="1070" t="s">
        <v>20</v>
      </c>
      <c r="C15" s="1071"/>
      <c r="D15" s="1071"/>
      <c r="E15" s="1071"/>
      <c r="F15" s="1072"/>
      <c r="G15" s="1070" t="s">
        <v>21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.75" customHeight="1" thickBot="1" x14ac:dyDescent="0.4">
      <c r="B16" s="1070" t="s">
        <v>22</v>
      </c>
      <c r="C16" s="1071"/>
      <c r="D16" s="1071"/>
      <c r="E16" s="1071"/>
      <c r="F16" s="1072"/>
      <c r="G16" s="1070" t="s">
        <v>21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.75" customHeight="1" thickBot="1" x14ac:dyDescent="0.4">
      <c r="B17" s="1070" t="s">
        <v>23</v>
      </c>
      <c r="C17" s="1071"/>
      <c r="D17" s="1071"/>
      <c r="E17" s="1071"/>
      <c r="F17" s="1072"/>
      <c r="G17" s="1070" t="s">
        <v>24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.75" customHeight="1" thickBot="1" x14ac:dyDescent="0.4">
      <c r="B18" s="1070" t="s">
        <v>25</v>
      </c>
      <c r="C18" s="1071"/>
      <c r="D18" s="1071"/>
      <c r="E18" s="1071"/>
      <c r="F18" s="1072"/>
      <c r="G18" s="1070" t="s">
        <v>650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.75" customHeight="1" thickBot="1" x14ac:dyDescent="0.4">
      <c r="B19" s="1070" t="s">
        <v>27</v>
      </c>
      <c r="C19" s="1071"/>
      <c r="D19" s="1071"/>
      <c r="E19" s="1071"/>
      <c r="F19" s="1072"/>
      <c r="G19" s="1070" t="s">
        <v>24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.75" customHeight="1" thickBot="1" x14ac:dyDescent="0.4">
      <c r="B21" s="1074" t="s">
        <v>28</v>
      </c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</row>
    <row r="22" spans="2:19" ht="15.75" customHeight="1" thickBot="1" x14ac:dyDescent="0.4">
      <c r="B22" s="1076" t="s">
        <v>29</v>
      </c>
      <c r="C22" s="1076"/>
      <c r="D22" s="1076"/>
      <c r="E22" s="1074" t="s">
        <v>30</v>
      </c>
      <c r="F22" s="1074"/>
      <c r="G22" s="1074"/>
      <c r="H22" s="1074"/>
      <c r="I22" s="1074"/>
      <c r="J22" s="1074"/>
      <c r="K22" s="1074"/>
      <c r="L22" s="1074"/>
      <c r="M22" s="1074"/>
      <c r="N22" s="1074" t="s">
        <v>31</v>
      </c>
      <c r="O22" s="1074"/>
      <c r="P22" s="1074"/>
      <c r="Q22" s="1074"/>
      <c r="R22" s="1074"/>
      <c r="S22" s="1074"/>
    </row>
    <row r="23" spans="2:19" ht="25" customHeight="1" thickBot="1" x14ac:dyDescent="0.4">
      <c r="B23" s="1077" t="s">
        <v>32</v>
      </c>
      <c r="C23" s="1077"/>
      <c r="D23" s="1077"/>
      <c r="E23" s="1077" t="s">
        <v>33</v>
      </c>
      <c r="F23" s="1077"/>
      <c r="G23" s="1077"/>
      <c r="H23" s="1077"/>
      <c r="I23" s="1077"/>
      <c r="J23" s="1077"/>
      <c r="K23" s="1077"/>
      <c r="L23" s="1077"/>
      <c r="M23" s="1077"/>
      <c r="N23" s="1078">
        <v>0.9</v>
      </c>
      <c r="O23" s="1077"/>
      <c r="P23" s="1077"/>
      <c r="Q23" s="1077"/>
      <c r="R23" s="1077"/>
      <c r="S23" s="1077"/>
    </row>
    <row r="24" spans="2:19" ht="25" customHeight="1" thickBot="1" x14ac:dyDescent="0.4">
      <c r="B24" s="1077" t="s">
        <v>34</v>
      </c>
      <c r="C24" s="1077"/>
      <c r="D24" s="1077"/>
      <c r="E24" s="1077" t="s">
        <v>35</v>
      </c>
      <c r="F24" s="1077"/>
      <c r="G24" s="1077"/>
      <c r="H24" s="1077"/>
      <c r="I24" s="1077"/>
      <c r="J24" s="1077"/>
      <c r="K24" s="1077"/>
      <c r="L24" s="1077"/>
      <c r="M24" s="1077"/>
      <c r="N24" s="1086" t="s">
        <v>651</v>
      </c>
      <c r="O24" s="1087"/>
      <c r="P24" s="1087"/>
      <c r="Q24" s="1087"/>
      <c r="R24" s="1087"/>
      <c r="S24" s="1088"/>
    </row>
    <row r="25" spans="2:19" ht="25" customHeight="1" thickBot="1" x14ac:dyDescent="0.4">
      <c r="B25" s="1077" t="s">
        <v>37</v>
      </c>
      <c r="C25" s="1077"/>
      <c r="D25" s="1077"/>
      <c r="E25" s="1077" t="s">
        <v>38</v>
      </c>
      <c r="F25" s="1077"/>
      <c r="G25" s="1077"/>
      <c r="H25" s="1077"/>
      <c r="I25" s="1077"/>
      <c r="J25" s="1077"/>
      <c r="K25" s="1077"/>
      <c r="L25" s="1077"/>
      <c r="M25" s="1077"/>
      <c r="N25" s="1078">
        <v>1</v>
      </c>
      <c r="O25" s="1077"/>
      <c r="P25" s="1077"/>
      <c r="Q25" s="1077"/>
      <c r="R25" s="1077"/>
      <c r="S25" s="1077"/>
    </row>
    <row r="26" spans="2:19" ht="25" customHeight="1" thickBot="1" x14ac:dyDescent="0.4">
      <c r="B26" s="1077" t="s">
        <v>39</v>
      </c>
      <c r="C26" s="1077"/>
      <c r="D26" s="1077"/>
      <c r="E26" s="1077" t="s">
        <v>38</v>
      </c>
      <c r="F26" s="1077"/>
      <c r="G26" s="1077"/>
      <c r="H26" s="1077"/>
      <c r="I26" s="1077"/>
      <c r="J26" s="1077"/>
      <c r="K26" s="1077"/>
      <c r="L26" s="1077"/>
      <c r="M26" s="1077"/>
      <c r="N26" s="1078">
        <v>1</v>
      </c>
      <c r="O26" s="1077"/>
      <c r="P26" s="1077"/>
      <c r="Q26" s="1077"/>
      <c r="R26" s="1077"/>
      <c r="S26" s="1077"/>
    </row>
    <row r="27" spans="2:19" ht="15.75" customHeight="1" thickBot="1" x14ac:dyDescent="0.4">
      <c r="B27" s="1070" t="s">
        <v>40</v>
      </c>
      <c r="C27" s="1071"/>
      <c r="D27" s="1071"/>
      <c r="E27" s="1071"/>
      <c r="F27" s="1071"/>
      <c r="G27" s="1071"/>
      <c r="H27" s="1071"/>
      <c r="I27" s="1071"/>
      <c r="J27" s="1080" t="s">
        <v>41</v>
      </c>
      <c r="K27" s="1080"/>
      <c r="L27" s="1080"/>
      <c r="M27" s="1080"/>
      <c r="N27" s="1080"/>
      <c r="O27" s="1080"/>
      <c r="P27" s="1080"/>
      <c r="Q27" s="1080"/>
      <c r="R27" s="1080"/>
      <c r="S27" s="1081"/>
    </row>
    <row r="28" spans="2:19" ht="16" thickBot="1" x14ac:dyDescent="0.4">
      <c r="B28" s="1082" t="s">
        <v>2</v>
      </c>
      <c r="C28" s="1083"/>
      <c r="D28" s="1083"/>
      <c r="E28" s="1083"/>
      <c r="F28" s="1083"/>
      <c r="G28" s="1083"/>
      <c r="H28" s="1083"/>
      <c r="I28" s="1084"/>
      <c r="J28" s="1084"/>
      <c r="K28" s="1084"/>
      <c r="L28" s="1084"/>
      <c r="M28" s="1084"/>
      <c r="N28" s="1084"/>
      <c r="O28" s="1084"/>
      <c r="P28" s="1084"/>
      <c r="Q28" s="1084"/>
      <c r="R28" s="1084"/>
      <c r="S28" s="1085"/>
    </row>
    <row r="29" spans="2:19" ht="32.25" customHeight="1" thickBot="1" x14ac:dyDescent="0.4">
      <c r="B29" s="1095" t="s">
        <v>42</v>
      </c>
      <c r="C29" s="1096"/>
      <c r="D29" s="1096"/>
      <c r="E29" s="1096"/>
      <c r="F29" s="1096"/>
      <c r="G29" s="1096"/>
      <c r="H29" s="1096"/>
      <c r="I29" s="1089" t="s">
        <v>652</v>
      </c>
      <c r="J29" s="1089"/>
      <c r="K29" s="1089"/>
      <c r="L29" s="1089"/>
      <c r="M29" s="1089"/>
      <c r="N29" s="1089"/>
      <c r="O29" s="1089"/>
      <c r="P29" s="1089"/>
      <c r="Q29" s="1089"/>
      <c r="R29" s="1089"/>
      <c r="S29" s="1097"/>
    </row>
    <row r="30" spans="2:19" ht="44.25" customHeight="1" thickBot="1" x14ac:dyDescent="0.4">
      <c r="B30" s="1082" t="s">
        <v>44</v>
      </c>
      <c r="C30" s="1083"/>
      <c r="D30" s="1083"/>
      <c r="E30" s="1083"/>
      <c r="F30" s="1083"/>
      <c r="G30" s="1083"/>
      <c r="H30" s="1083"/>
      <c r="I30" s="1089" t="s">
        <v>45</v>
      </c>
      <c r="J30" s="1089"/>
      <c r="K30" s="1089"/>
      <c r="L30" s="1089"/>
      <c r="M30" s="1089"/>
      <c r="N30" s="1089"/>
      <c r="O30" s="1089"/>
      <c r="P30" s="1089"/>
      <c r="Q30" s="1084"/>
      <c r="R30" s="1084"/>
      <c r="S30" s="1085"/>
    </row>
    <row r="31" spans="2:19" ht="15.75" customHeight="1" thickBot="1" x14ac:dyDescent="0.4">
      <c r="B31" s="1098" t="s">
        <v>46</v>
      </c>
      <c r="C31" s="1089"/>
      <c r="D31" s="1089"/>
      <c r="E31" s="1089"/>
      <c r="F31" s="1089"/>
      <c r="G31" s="1089"/>
      <c r="H31" s="1089"/>
      <c r="I31" s="1089" t="s">
        <v>47</v>
      </c>
      <c r="J31" s="1089"/>
      <c r="K31" s="1089"/>
      <c r="L31" s="1089"/>
      <c r="M31" s="1089"/>
      <c r="N31" s="1089"/>
      <c r="O31" s="1089"/>
      <c r="P31" s="1089"/>
      <c r="Q31" s="1084"/>
      <c r="R31" s="1084"/>
      <c r="S31" s="1085"/>
    </row>
    <row r="32" spans="2:19" ht="30.75" customHeight="1" thickBot="1" x14ac:dyDescent="0.4">
      <c r="B32" s="1082" t="s">
        <v>48</v>
      </c>
      <c r="C32" s="1083"/>
      <c r="D32" s="1083"/>
      <c r="E32" s="1083"/>
      <c r="F32" s="1083"/>
      <c r="G32" s="1083"/>
      <c r="H32" s="1083"/>
      <c r="I32" s="1089" t="s">
        <v>49</v>
      </c>
      <c r="J32" s="1089"/>
      <c r="K32" s="1089"/>
      <c r="L32" s="1089"/>
      <c r="M32" s="1089"/>
      <c r="N32" s="1089"/>
      <c r="O32" s="1089"/>
      <c r="P32" s="1089"/>
      <c r="Q32" s="1084"/>
      <c r="R32" s="1084"/>
      <c r="S32" s="1085"/>
    </row>
    <row r="33" spans="2:19" ht="16" thickBot="1" x14ac:dyDescent="0.4">
      <c r="B33" s="1090" t="s">
        <v>50</v>
      </c>
      <c r="C33" s="1091"/>
      <c r="D33" s="1091"/>
      <c r="E33" s="1091"/>
      <c r="F33" s="1091"/>
      <c r="G33" s="1091"/>
      <c r="H33" s="1091"/>
      <c r="I33" s="1092" t="s">
        <v>51</v>
      </c>
      <c r="J33" s="1092"/>
      <c r="K33" s="26"/>
      <c r="L33" s="26"/>
      <c r="M33" s="26"/>
      <c r="N33" s="26"/>
      <c r="O33" s="26" t="s">
        <v>52</v>
      </c>
      <c r="P33" s="26"/>
      <c r="Q33" s="1093"/>
      <c r="R33" s="1093"/>
      <c r="S33" s="1094"/>
    </row>
    <row r="34" spans="2:19" ht="15.75" customHeight="1" thickTop="1" thickBot="1" x14ac:dyDescent="0.4">
      <c r="B34" s="1110" t="s">
        <v>50</v>
      </c>
      <c r="C34" s="1111"/>
      <c r="D34" s="1111"/>
      <c r="E34" s="1111"/>
      <c r="F34" s="1111"/>
      <c r="G34" s="1111"/>
      <c r="H34" s="1111"/>
      <c r="I34" s="1112" t="s">
        <v>653</v>
      </c>
      <c r="J34" s="1112"/>
      <c r="K34" s="1112"/>
      <c r="L34" s="1112"/>
      <c r="M34" s="1112"/>
      <c r="N34" s="1112" t="s">
        <v>117</v>
      </c>
      <c r="O34" s="1112"/>
      <c r="P34" s="1112"/>
      <c r="Q34" s="1113"/>
      <c r="R34" s="1113"/>
      <c r="S34" s="1114"/>
    </row>
    <row r="35" spans="2:19" ht="15.75" customHeight="1" thickBot="1" x14ac:dyDescent="0.4">
      <c r="B35" s="451"/>
      <c r="C35" s="452"/>
      <c r="D35" s="452"/>
      <c r="E35" s="452"/>
      <c r="F35" s="452"/>
      <c r="G35" s="452"/>
      <c r="H35" s="452"/>
      <c r="I35" s="1115"/>
      <c r="J35" s="1115"/>
      <c r="K35" s="192"/>
      <c r="L35" s="192"/>
      <c r="M35" s="192"/>
      <c r="N35" s="192"/>
      <c r="O35" s="192"/>
      <c r="P35" s="192"/>
      <c r="Q35" s="193"/>
      <c r="R35" s="193"/>
      <c r="S35" s="195"/>
    </row>
    <row r="36" spans="2:19" ht="15" customHeight="1" thickTop="1" x14ac:dyDescent="0.35">
      <c r="B36" s="98">
        <v>5</v>
      </c>
      <c r="C36" s="94">
        <v>1</v>
      </c>
      <c r="D36" s="94"/>
      <c r="E36" s="137"/>
      <c r="F36" s="137"/>
      <c r="G36" s="250"/>
      <c r="H36" s="1116" t="s">
        <v>64</v>
      </c>
      <c r="I36" s="1117"/>
      <c r="J36" s="1118"/>
      <c r="K36" s="1119">
        <v>0</v>
      </c>
      <c r="L36" s="1120"/>
      <c r="M36" s="241" t="s">
        <v>2</v>
      </c>
      <c r="N36" s="1121">
        <v>0</v>
      </c>
      <c r="O36" s="1122"/>
      <c r="P36" s="246" t="s">
        <v>2</v>
      </c>
      <c r="Q36" s="1123">
        <f>Q37</f>
        <v>377500</v>
      </c>
      <c r="R36" s="1124"/>
      <c r="S36" s="1122"/>
    </row>
    <row r="37" spans="2:19" x14ac:dyDescent="0.35">
      <c r="B37" s="66">
        <v>5</v>
      </c>
      <c r="C37" s="67">
        <v>1</v>
      </c>
      <c r="D37" s="68" t="s">
        <v>73</v>
      </c>
      <c r="E37" s="127"/>
      <c r="F37" s="127"/>
      <c r="G37" s="225"/>
      <c r="H37" s="1099" t="s">
        <v>118</v>
      </c>
      <c r="I37" s="1100"/>
      <c r="J37" s="1101"/>
      <c r="K37" s="1102">
        <v>0</v>
      </c>
      <c r="L37" s="1103"/>
      <c r="M37" s="242" t="s">
        <v>2</v>
      </c>
      <c r="N37" s="1104">
        <v>0</v>
      </c>
      <c r="O37" s="1105"/>
      <c r="P37" s="229" t="s">
        <v>2</v>
      </c>
      <c r="Q37" s="1106">
        <f>Q38</f>
        <v>377500</v>
      </c>
      <c r="R37" s="1107"/>
      <c r="S37" s="1105"/>
    </row>
    <row r="38" spans="2:19" ht="15" customHeight="1" x14ac:dyDescent="0.35">
      <c r="B38" s="66">
        <v>5</v>
      </c>
      <c r="C38" s="67">
        <v>1</v>
      </c>
      <c r="D38" s="68" t="s">
        <v>73</v>
      </c>
      <c r="E38" s="69" t="s">
        <v>65</v>
      </c>
      <c r="F38" s="127"/>
      <c r="G38" s="225"/>
      <c r="H38" s="1099" t="s">
        <v>119</v>
      </c>
      <c r="I38" s="1100"/>
      <c r="J38" s="1101"/>
      <c r="K38" s="1108"/>
      <c r="L38" s="1109"/>
      <c r="M38" s="243"/>
      <c r="N38" s="1108"/>
      <c r="O38" s="1109"/>
      <c r="P38" s="229" t="s">
        <v>2</v>
      </c>
      <c r="Q38" s="1106">
        <f>Q39</f>
        <v>377500</v>
      </c>
      <c r="R38" s="1107"/>
      <c r="S38" s="1105"/>
    </row>
    <row r="39" spans="2:19" x14ac:dyDescent="0.35">
      <c r="B39" s="66">
        <v>5</v>
      </c>
      <c r="C39" s="67">
        <v>1</v>
      </c>
      <c r="D39" s="68" t="s">
        <v>73</v>
      </c>
      <c r="E39" s="69" t="s">
        <v>65</v>
      </c>
      <c r="F39" s="69" t="s">
        <v>65</v>
      </c>
      <c r="G39" s="225"/>
      <c r="H39" s="1099" t="s">
        <v>120</v>
      </c>
      <c r="I39" s="1100"/>
      <c r="J39" s="1101"/>
      <c r="K39" s="1102">
        <v>0</v>
      </c>
      <c r="L39" s="1103"/>
      <c r="M39" s="242"/>
      <c r="N39" s="1104">
        <v>0</v>
      </c>
      <c r="O39" s="1105"/>
      <c r="P39" s="229"/>
      <c r="Q39" s="1140">
        <f>Q40+Q94+Q102+Q105</f>
        <v>377500</v>
      </c>
      <c r="R39" s="1141"/>
      <c r="S39" s="1129"/>
    </row>
    <row r="40" spans="2:19" ht="27.75" customHeight="1" x14ac:dyDescent="0.35">
      <c r="B40" s="66">
        <v>5</v>
      </c>
      <c r="C40" s="67">
        <v>1</v>
      </c>
      <c r="D40" s="68" t="s">
        <v>73</v>
      </c>
      <c r="E40" s="69" t="s">
        <v>65</v>
      </c>
      <c r="F40" s="69" t="s">
        <v>65</v>
      </c>
      <c r="G40" s="251" t="s">
        <v>130</v>
      </c>
      <c r="H40" s="1099" t="s">
        <v>122</v>
      </c>
      <c r="I40" s="1100"/>
      <c r="J40" s="1101"/>
      <c r="K40" s="1102"/>
      <c r="L40" s="1103"/>
      <c r="M40" s="242" t="s">
        <v>2</v>
      </c>
      <c r="N40" s="1104"/>
      <c r="O40" s="1105"/>
      <c r="P40" s="247">
        <v>0</v>
      </c>
      <c r="Q40" s="1106">
        <f>Q42+Q44</f>
        <v>377500</v>
      </c>
      <c r="R40" s="1107"/>
      <c r="S40" s="1105"/>
    </row>
    <row r="41" spans="2:19" ht="27.75" customHeight="1" x14ac:dyDescent="0.35">
      <c r="B41" s="108"/>
      <c r="C41" s="100"/>
      <c r="D41" s="101"/>
      <c r="E41" s="102"/>
      <c r="F41" s="102"/>
      <c r="G41" s="252"/>
      <c r="H41" s="1125" t="s">
        <v>123</v>
      </c>
      <c r="I41" s="1126"/>
      <c r="J41" s="1127"/>
      <c r="K41" s="1102"/>
      <c r="L41" s="1103"/>
      <c r="M41" s="242"/>
      <c r="N41" s="1128"/>
      <c r="O41" s="1129"/>
      <c r="P41" s="247"/>
      <c r="Q41" s="1130"/>
      <c r="R41" s="1131"/>
      <c r="S41" s="1132"/>
    </row>
    <row r="42" spans="2:19" ht="27.75" customHeight="1" x14ac:dyDescent="0.35">
      <c r="B42" s="108"/>
      <c r="C42" s="100"/>
      <c r="D42" s="101"/>
      <c r="E42" s="102"/>
      <c r="F42" s="102"/>
      <c r="G42" s="252"/>
      <c r="H42" s="255" t="s">
        <v>124</v>
      </c>
      <c r="I42" s="1133"/>
      <c r="J42" s="1134"/>
      <c r="K42" s="1135">
        <v>1000</v>
      </c>
      <c r="L42" s="1103"/>
      <c r="M42" s="244" t="s">
        <v>125</v>
      </c>
      <c r="N42" s="1136">
        <v>350</v>
      </c>
      <c r="O42" s="1137"/>
      <c r="P42" s="248"/>
      <c r="Q42" s="1138">
        <f>K42*N42</f>
        <v>350000</v>
      </c>
      <c r="R42" s="1139"/>
      <c r="S42" s="1137"/>
    </row>
    <row r="43" spans="2:19" ht="27.75" customHeight="1" x14ac:dyDescent="0.35">
      <c r="B43" s="108"/>
      <c r="C43" s="100"/>
      <c r="D43" s="101"/>
      <c r="E43" s="102"/>
      <c r="F43" s="102"/>
      <c r="G43" s="252"/>
      <c r="H43" s="1125" t="s">
        <v>126</v>
      </c>
      <c r="I43" s="1126"/>
      <c r="J43" s="1127"/>
      <c r="K43" s="1102"/>
      <c r="L43" s="1103"/>
      <c r="M43" s="242"/>
      <c r="N43" s="1128"/>
      <c r="O43" s="1129"/>
      <c r="P43" s="247"/>
      <c r="Q43" s="1140"/>
      <c r="R43" s="1141"/>
      <c r="S43" s="1129"/>
    </row>
    <row r="44" spans="2:19" ht="27.75" customHeight="1" thickBot="1" x14ac:dyDescent="0.4">
      <c r="B44" s="260"/>
      <c r="C44" s="261"/>
      <c r="D44" s="262"/>
      <c r="E44" s="240"/>
      <c r="F44" s="240"/>
      <c r="G44" s="253"/>
      <c r="H44" s="256" t="s">
        <v>72</v>
      </c>
      <c r="I44" s="1153"/>
      <c r="J44" s="1154"/>
      <c r="K44" s="1155">
        <v>5</v>
      </c>
      <c r="L44" s="1156"/>
      <c r="M44" s="245" t="s">
        <v>77</v>
      </c>
      <c r="N44" s="1157">
        <v>5500</v>
      </c>
      <c r="O44" s="1158"/>
      <c r="P44" s="249"/>
      <c r="Q44" s="1159">
        <f>K44*N44</f>
        <v>27500</v>
      </c>
      <c r="R44" s="1160"/>
      <c r="S44" s="1161"/>
    </row>
    <row r="45" spans="2:19" ht="27.75" customHeight="1" thickTop="1" thickBot="1" x14ac:dyDescent="0.4">
      <c r="B45" s="257"/>
      <c r="C45" s="258"/>
      <c r="D45" s="259"/>
      <c r="E45" s="239"/>
      <c r="F45" s="239"/>
      <c r="G45" s="254"/>
      <c r="H45" s="263"/>
      <c r="I45" s="264"/>
      <c r="J45" s="265"/>
      <c r="K45" s="1142" t="s">
        <v>133</v>
      </c>
      <c r="L45" s="1143"/>
      <c r="M45" s="1143"/>
      <c r="N45" s="1143"/>
      <c r="O45" s="1143"/>
      <c r="P45" s="1144"/>
      <c r="Q45" s="1024"/>
      <c r="R45" s="1023">
        <f>Q40</f>
        <v>377500</v>
      </c>
      <c r="S45" s="1022"/>
    </row>
    <row r="46" spans="2:19" ht="27.75" customHeight="1" thickTop="1" thickBot="1" x14ac:dyDescent="0.4"/>
    <row r="47" spans="2:19" ht="27.75" customHeight="1" thickBot="1" x14ac:dyDescent="0.4">
      <c r="B47" s="172"/>
      <c r="C47" s="173"/>
      <c r="D47" s="174"/>
      <c r="E47" s="175"/>
      <c r="F47" s="175"/>
      <c r="G47" s="175"/>
      <c r="H47" s="176"/>
      <c r="I47" s="176"/>
      <c r="J47" s="176"/>
      <c r="K47" s="343"/>
      <c r="L47" s="343"/>
      <c r="M47" s="343"/>
      <c r="N47" s="343"/>
      <c r="O47" s="343"/>
      <c r="P47" s="343"/>
      <c r="Q47" s="344"/>
      <c r="R47" s="344"/>
      <c r="S47" s="345"/>
    </row>
    <row r="48" spans="2:19" ht="27.75" customHeight="1" thickBot="1" x14ac:dyDescent="0.4">
      <c r="B48" s="178"/>
      <c r="C48" s="151"/>
      <c r="D48" s="152"/>
      <c r="E48" s="153"/>
      <c r="F48" s="153"/>
      <c r="G48" s="153"/>
      <c r="H48" s="147"/>
      <c r="I48" s="147"/>
      <c r="J48" s="147"/>
      <c r="K48" s="356"/>
      <c r="L48" s="1145" t="s">
        <v>134</v>
      </c>
      <c r="M48" s="1145"/>
      <c r="N48" s="1145"/>
      <c r="O48" s="1145"/>
      <c r="P48" s="356"/>
      <c r="Q48" s="1146">
        <f>Q36</f>
        <v>377500</v>
      </c>
      <c r="R48" s="1146"/>
      <c r="S48" s="1147"/>
    </row>
    <row r="49" spans="2:19" ht="27.75" customHeight="1" thickBot="1" x14ac:dyDescent="0.4">
      <c r="B49" s="1148"/>
      <c r="C49" s="1149"/>
      <c r="D49" s="1149"/>
      <c r="E49" s="1149"/>
      <c r="F49" s="1149"/>
      <c r="G49" s="1149"/>
      <c r="H49" s="1149"/>
      <c r="I49" s="1150" t="s">
        <v>135</v>
      </c>
      <c r="J49" s="1150"/>
      <c r="K49" s="1150"/>
      <c r="L49" s="1150"/>
      <c r="M49" s="1150"/>
      <c r="N49" s="1150"/>
      <c r="O49" s="1150"/>
      <c r="P49" s="1150"/>
      <c r="Q49" s="1151"/>
      <c r="R49" s="1149"/>
      <c r="S49" s="1152"/>
    </row>
    <row r="50" spans="2:19" ht="27.75" customHeight="1" thickBot="1" x14ac:dyDescent="0.4">
      <c r="B50" s="57"/>
      <c r="C50" s="58"/>
      <c r="D50" s="59"/>
      <c r="E50" s="60"/>
      <c r="F50" s="60"/>
      <c r="G50" s="60"/>
      <c r="H50" s="335"/>
      <c r="I50" s="352"/>
      <c r="J50" s="123"/>
      <c r="K50" s="355"/>
      <c r="L50" s="355"/>
      <c r="M50" s="355"/>
      <c r="N50" s="355"/>
      <c r="O50" s="355"/>
      <c r="P50" s="125"/>
      <c r="Q50" s="346"/>
      <c r="R50" s="346"/>
      <c r="S50" s="347"/>
    </row>
    <row r="51" spans="2:19" ht="27.75" customHeight="1" x14ac:dyDescent="0.35">
      <c r="B51" s="1165"/>
      <c r="C51" s="1093"/>
      <c r="D51" s="1093"/>
      <c r="E51" s="1093"/>
      <c r="F51" s="1093"/>
      <c r="G51" s="1093"/>
      <c r="H51" s="1093"/>
      <c r="I51" s="1093"/>
      <c r="J51" s="1092" t="s">
        <v>2</v>
      </c>
      <c r="K51" s="26"/>
      <c r="L51" s="26"/>
      <c r="M51" s="26"/>
      <c r="N51" s="26"/>
      <c r="O51" s="26"/>
      <c r="P51" s="26"/>
      <c r="Q51" s="35" t="s">
        <v>136</v>
      </c>
      <c r="R51" s="26"/>
      <c r="S51" s="31"/>
    </row>
    <row r="52" spans="2:19" ht="27.75" customHeight="1" x14ac:dyDescent="0.35">
      <c r="B52" s="1166"/>
      <c r="C52" s="1167"/>
      <c r="D52" s="1167"/>
      <c r="E52" s="1167"/>
      <c r="F52" s="1167"/>
      <c r="G52" s="1167"/>
      <c r="H52" s="1167"/>
      <c r="I52" s="1167"/>
      <c r="J52" s="1170"/>
      <c r="K52" s="27"/>
      <c r="L52" s="27"/>
      <c r="M52" s="27"/>
      <c r="N52" s="27"/>
      <c r="O52" s="27"/>
      <c r="P52" s="27"/>
      <c r="Q52" s="36" t="s">
        <v>137</v>
      </c>
      <c r="R52" s="27"/>
      <c r="S52" s="32"/>
    </row>
    <row r="53" spans="2:19" ht="27.75" customHeight="1" x14ac:dyDescent="0.35">
      <c r="B53" s="1166"/>
      <c r="C53" s="1167"/>
      <c r="D53" s="1167"/>
      <c r="E53" s="1167"/>
      <c r="F53" s="1167"/>
      <c r="G53" s="1167"/>
      <c r="H53" s="1167"/>
      <c r="I53" s="1167"/>
      <c r="J53" s="1170"/>
      <c r="K53" s="27"/>
      <c r="L53" s="27"/>
      <c r="M53" s="27"/>
      <c r="N53" s="27"/>
      <c r="O53" s="27"/>
      <c r="P53" s="27"/>
      <c r="Q53" s="36" t="s">
        <v>2</v>
      </c>
      <c r="R53" s="27"/>
      <c r="S53" s="32"/>
    </row>
    <row r="54" spans="2:19" ht="27.75" customHeight="1" x14ac:dyDescent="0.35">
      <c r="B54" s="1166"/>
      <c r="C54" s="1167"/>
      <c r="D54" s="1167"/>
      <c r="E54" s="1167"/>
      <c r="F54" s="1167"/>
      <c r="G54" s="1167"/>
      <c r="H54" s="1167"/>
      <c r="I54" s="1167"/>
      <c r="J54" s="1170"/>
      <c r="K54" s="27"/>
      <c r="L54" s="27"/>
      <c r="M54" s="27"/>
      <c r="N54" s="27"/>
      <c r="O54" s="27"/>
      <c r="P54" s="27"/>
      <c r="Q54" s="36" t="s">
        <v>138</v>
      </c>
      <c r="R54" s="27"/>
      <c r="S54" s="32"/>
    </row>
    <row r="55" spans="2:19" ht="27.75" customHeight="1" x14ac:dyDescent="0.35">
      <c r="B55" s="1166"/>
      <c r="C55" s="1167"/>
      <c r="D55" s="1167"/>
      <c r="E55" s="1167"/>
      <c r="F55" s="1167"/>
      <c r="G55" s="1167"/>
      <c r="H55" s="1167"/>
      <c r="I55" s="1167"/>
      <c r="J55" s="1170"/>
      <c r="K55" s="27"/>
      <c r="L55" s="27"/>
      <c r="M55" s="27"/>
      <c r="N55" s="27"/>
      <c r="O55" s="27"/>
      <c r="P55" s="27"/>
      <c r="Q55" s="36" t="s">
        <v>2</v>
      </c>
      <c r="R55" s="27"/>
      <c r="S55" s="32"/>
    </row>
    <row r="56" spans="2:19" ht="27.75" customHeight="1" x14ac:dyDescent="0.35">
      <c r="B56" s="1166"/>
      <c r="C56" s="1167"/>
      <c r="D56" s="1167"/>
      <c r="E56" s="1167"/>
      <c r="F56" s="1167"/>
      <c r="G56" s="1167"/>
      <c r="H56" s="1167"/>
      <c r="I56" s="1167"/>
      <c r="J56" s="1170"/>
      <c r="K56" s="33"/>
      <c r="L56" s="33"/>
      <c r="M56" s="33"/>
      <c r="N56" s="33"/>
      <c r="O56" s="33"/>
      <c r="P56" s="33"/>
      <c r="Q56" s="37" t="s">
        <v>139</v>
      </c>
      <c r="R56" s="33"/>
      <c r="S56" s="32"/>
    </row>
    <row r="57" spans="2:19" ht="27.75" customHeight="1" thickBot="1" x14ac:dyDescent="0.4">
      <c r="B57" s="1168"/>
      <c r="C57" s="1169"/>
      <c r="D57" s="1169"/>
      <c r="E57" s="1169"/>
      <c r="F57" s="1169"/>
      <c r="G57" s="1169"/>
      <c r="H57" s="1169"/>
      <c r="I57" s="1169"/>
      <c r="J57" s="1171"/>
      <c r="K57" s="365"/>
      <c r="L57" s="365"/>
      <c r="M57" s="365"/>
      <c r="N57" s="365"/>
      <c r="O57" s="365"/>
      <c r="P57" s="365"/>
      <c r="Q57" s="38" t="s">
        <v>140</v>
      </c>
      <c r="R57" s="365"/>
      <c r="S57" s="34"/>
    </row>
    <row r="58" spans="2:19" ht="27.75" customHeight="1" thickBot="1" x14ac:dyDescent="0.4">
      <c r="B58" s="1098" t="s">
        <v>141</v>
      </c>
      <c r="C58" s="1089"/>
      <c r="D58" s="1089"/>
      <c r="E58" s="1089"/>
      <c r="F58" s="1089"/>
      <c r="G58" s="1089"/>
      <c r="H58" s="1089"/>
      <c r="I58" s="1089"/>
      <c r="J58" s="339"/>
      <c r="K58" s="1087" t="s">
        <v>2</v>
      </c>
      <c r="L58" s="1087"/>
      <c r="M58" s="1087"/>
      <c r="N58" s="1087"/>
      <c r="O58" s="1087"/>
      <c r="P58" s="1087"/>
      <c r="Q58" s="1087"/>
      <c r="R58" s="1087"/>
      <c r="S58" s="340"/>
    </row>
    <row r="59" spans="2:19" ht="27.75" customHeight="1" thickBot="1" x14ac:dyDescent="0.4">
      <c r="B59" s="1098" t="s">
        <v>142</v>
      </c>
      <c r="C59" s="1089"/>
      <c r="D59" s="1089"/>
      <c r="E59" s="1089"/>
      <c r="F59" s="1089"/>
      <c r="G59" s="1089"/>
      <c r="H59" s="1089"/>
      <c r="I59" s="1089"/>
      <c r="J59" s="339"/>
      <c r="K59" s="1087" t="s">
        <v>2</v>
      </c>
      <c r="L59" s="1087"/>
      <c r="M59" s="1087"/>
      <c r="N59" s="1087"/>
      <c r="O59" s="1087"/>
      <c r="P59" s="1087"/>
      <c r="Q59" s="1087"/>
      <c r="R59" s="1087"/>
      <c r="S59" s="340"/>
    </row>
    <row r="60" spans="2:19" ht="27.75" customHeight="1" x14ac:dyDescent="0.35">
      <c r="B60" s="1178" t="s">
        <v>143</v>
      </c>
      <c r="C60" s="1179"/>
      <c r="D60" s="1179"/>
      <c r="E60" s="1179"/>
      <c r="F60" s="1179"/>
      <c r="G60" s="1179"/>
      <c r="H60" s="1179"/>
      <c r="I60" s="1179"/>
      <c r="J60" s="1093"/>
      <c r="K60" s="1180" t="s">
        <v>2</v>
      </c>
      <c r="L60" s="1180"/>
      <c r="M60" s="1180"/>
      <c r="N60" s="1180"/>
      <c r="O60" s="1180"/>
      <c r="P60" s="1180"/>
      <c r="Q60" s="1180"/>
      <c r="R60" s="1180"/>
      <c r="S60" s="1094"/>
    </row>
    <row r="61" spans="2:19" ht="27.75" customHeight="1" thickBot="1" x14ac:dyDescent="0.4">
      <c r="B61" s="1095" t="s">
        <v>144</v>
      </c>
      <c r="C61" s="1096"/>
      <c r="D61" s="1096"/>
      <c r="E61" s="1096"/>
      <c r="F61" s="1096"/>
      <c r="G61" s="1096"/>
      <c r="H61" s="1096"/>
      <c r="I61" s="1096"/>
      <c r="J61" s="1169"/>
      <c r="K61" s="1181"/>
      <c r="L61" s="1181"/>
      <c r="M61" s="1181"/>
      <c r="N61" s="1181"/>
      <c r="O61" s="1181"/>
      <c r="P61" s="1181"/>
      <c r="Q61" s="1181"/>
      <c r="R61" s="1181"/>
      <c r="S61" s="1162"/>
    </row>
    <row r="62" spans="2:19" ht="27.75" customHeight="1" thickBot="1" x14ac:dyDescent="0.4">
      <c r="B62" s="1163">
        <v>4.1666666666666664E-2</v>
      </c>
      <c r="C62" s="1164"/>
      <c r="D62" s="1164"/>
      <c r="E62" s="1164"/>
      <c r="F62" s="1164"/>
      <c r="G62" s="1164"/>
      <c r="H62" s="1164"/>
      <c r="I62" s="1164"/>
      <c r="J62" s="339"/>
      <c r="K62" s="1084"/>
      <c r="L62" s="1084"/>
      <c r="M62" s="1084"/>
      <c r="N62" s="1084"/>
      <c r="O62" s="1084"/>
      <c r="P62" s="1084"/>
      <c r="Q62" s="1084"/>
      <c r="R62" s="1084"/>
      <c r="S62" s="340"/>
    </row>
    <row r="63" spans="2:19" ht="18.75" customHeight="1" thickBot="1" x14ac:dyDescent="0.4">
      <c r="B63" s="1163">
        <v>8.3333333333333329E-2</v>
      </c>
      <c r="C63" s="1164"/>
      <c r="D63" s="1164"/>
      <c r="E63" s="1164"/>
      <c r="F63" s="1164"/>
      <c r="G63" s="1164"/>
      <c r="H63" s="1164"/>
      <c r="I63" s="1164"/>
      <c r="J63" s="339"/>
      <c r="K63" s="1084"/>
      <c r="L63" s="1084"/>
      <c r="M63" s="1084"/>
      <c r="N63" s="1084"/>
      <c r="O63" s="1084"/>
      <c r="P63" s="1084"/>
      <c r="Q63" s="1084"/>
      <c r="R63" s="1084"/>
      <c r="S63" s="340"/>
    </row>
    <row r="64" spans="2:19" ht="21.75" customHeight="1" thickBot="1" x14ac:dyDescent="0.4">
      <c r="B64" s="1172" t="s">
        <v>145</v>
      </c>
      <c r="C64" s="1173"/>
      <c r="D64" s="1173"/>
      <c r="E64" s="1173"/>
      <c r="F64" s="1173"/>
      <c r="G64" s="1173"/>
      <c r="H64" s="1173"/>
      <c r="I64" s="1173"/>
      <c r="J64" s="358"/>
      <c r="K64" s="1174"/>
      <c r="L64" s="1174"/>
      <c r="M64" s="1174"/>
      <c r="N64" s="1174"/>
      <c r="O64" s="1174"/>
      <c r="P64" s="1174"/>
      <c r="Q64" s="1174"/>
      <c r="R64" s="1174"/>
      <c r="S64" s="359"/>
    </row>
    <row r="65" spans="2:19" ht="19.5" customHeight="1" thickTop="1" thickBot="1" x14ac:dyDescent="0.4">
      <c r="B65" s="1175"/>
      <c r="C65" s="1176"/>
      <c r="D65" s="1176"/>
      <c r="E65" s="1176"/>
      <c r="F65" s="1176"/>
      <c r="G65" s="1176"/>
      <c r="H65" s="1176"/>
      <c r="I65" s="1176"/>
      <c r="J65" s="339"/>
      <c r="K65" s="1177" t="s">
        <v>146</v>
      </c>
      <c r="L65" s="1177"/>
      <c r="M65" s="1177"/>
      <c r="N65" s="1177"/>
      <c r="O65" s="1177"/>
      <c r="P65" s="1177"/>
      <c r="Q65" s="1177"/>
      <c r="R65" s="1177"/>
      <c r="S65" s="340"/>
    </row>
    <row r="66" spans="2:19" ht="19.5" customHeight="1" thickBot="1" x14ac:dyDescent="0.4">
      <c r="B66" s="1187" t="s">
        <v>147</v>
      </c>
      <c r="C66" s="1188"/>
      <c r="D66" s="1189"/>
      <c r="E66" s="1174"/>
      <c r="F66" s="1174"/>
      <c r="G66" s="1174"/>
      <c r="H66" s="1174"/>
      <c r="I66" s="1174"/>
      <c r="J66" s="21" t="s">
        <v>148</v>
      </c>
      <c r="K66" s="6"/>
      <c r="L66" s="1190" t="s">
        <v>149</v>
      </c>
      <c r="M66" s="1191"/>
      <c r="N66" s="1188"/>
      <c r="O66" s="1190" t="s">
        <v>150</v>
      </c>
      <c r="P66" s="1191"/>
      <c r="Q66" s="1188"/>
      <c r="R66" s="358"/>
      <c r="S66" s="22" t="s">
        <v>151</v>
      </c>
    </row>
    <row r="67" spans="2:19" ht="22.5" customHeight="1" thickTop="1" thickBot="1" x14ac:dyDescent="0.4">
      <c r="B67" s="1192">
        <v>1</v>
      </c>
      <c r="C67" s="1193"/>
      <c r="D67" s="1194"/>
      <c r="E67" s="1176"/>
      <c r="F67" s="1176"/>
      <c r="G67" s="1176"/>
      <c r="H67" s="1176"/>
      <c r="I67" s="1176"/>
      <c r="J67" s="336" t="s">
        <v>2</v>
      </c>
      <c r="K67" s="357"/>
      <c r="L67" s="1195" t="s">
        <v>2</v>
      </c>
      <c r="M67" s="1196"/>
      <c r="N67" s="1193"/>
      <c r="O67" s="1195" t="s">
        <v>2</v>
      </c>
      <c r="P67" s="1196"/>
      <c r="Q67" s="1193"/>
      <c r="R67" s="339"/>
      <c r="S67" s="23" t="s">
        <v>2</v>
      </c>
    </row>
    <row r="68" spans="2:19" ht="24.75" customHeight="1" thickBot="1" x14ac:dyDescent="0.4">
      <c r="B68" s="1182">
        <v>2</v>
      </c>
      <c r="C68" s="1183"/>
      <c r="D68" s="1184"/>
      <c r="E68" s="1084"/>
      <c r="F68" s="1084"/>
      <c r="G68" s="1084"/>
      <c r="H68" s="1084"/>
      <c r="I68" s="1084"/>
      <c r="J68" s="336" t="s">
        <v>2</v>
      </c>
      <c r="K68" s="357"/>
      <c r="L68" s="1185" t="s">
        <v>2</v>
      </c>
      <c r="M68" s="1186"/>
      <c r="N68" s="1183"/>
      <c r="O68" s="1185" t="s">
        <v>2</v>
      </c>
      <c r="P68" s="1186"/>
      <c r="Q68" s="1183"/>
      <c r="R68" s="339"/>
      <c r="S68" s="23" t="s">
        <v>2</v>
      </c>
    </row>
    <row r="69" spans="2:19" ht="21.75" customHeight="1" thickBot="1" x14ac:dyDescent="0.4">
      <c r="B69" s="1187" t="s">
        <v>145</v>
      </c>
      <c r="C69" s="1188"/>
      <c r="D69" s="1189"/>
      <c r="E69" s="1174"/>
      <c r="F69" s="1174"/>
      <c r="G69" s="1174"/>
      <c r="H69" s="1174"/>
      <c r="I69" s="1174"/>
      <c r="J69" s="14" t="s">
        <v>2</v>
      </c>
      <c r="K69" s="6"/>
      <c r="L69" s="1190" t="s">
        <v>2</v>
      </c>
      <c r="M69" s="1191"/>
      <c r="N69" s="1188"/>
      <c r="O69" s="1190" t="s">
        <v>2</v>
      </c>
      <c r="P69" s="1191"/>
      <c r="Q69" s="1188"/>
      <c r="R69" s="358"/>
      <c r="S69" s="24" t="s">
        <v>2</v>
      </c>
    </row>
    <row r="70" spans="2:19" ht="22.5" customHeight="1" thickTop="1" x14ac:dyDescent="0.3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2:19" ht="22.5" customHeight="1" x14ac:dyDescent="0.35">
      <c r="B71" s="3" t="s">
        <v>152</v>
      </c>
    </row>
    <row r="72" spans="2:19" ht="22.5" customHeight="1" x14ac:dyDescent="0.35"/>
    <row r="73" spans="2:19" ht="22.5" customHeight="1" x14ac:dyDescent="0.35"/>
    <row r="74" spans="2:19" ht="22.5" customHeight="1" x14ac:dyDescent="0.35"/>
    <row r="75" spans="2:19" ht="22.5" customHeight="1" x14ac:dyDescent="0.35"/>
    <row r="76" spans="2:19" ht="27.75" customHeight="1" x14ac:dyDescent="0.35"/>
    <row r="77" spans="2:19" ht="27.75" customHeight="1" x14ac:dyDescent="0.35"/>
    <row r="78" spans="2:19" ht="27.75" customHeight="1" x14ac:dyDescent="0.35"/>
    <row r="79" spans="2:19" ht="27.75" customHeight="1" x14ac:dyDescent="0.35"/>
    <row r="80" spans="2:19" ht="27.75" customHeight="1" x14ac:dyDescent="0.35"/>
    <row r="81" ht="27.75" customHeight="1" x14ac:dyDescent="0.35"/>
    <row r="82" ht="27.75" customHeight="1" x14ac:dyDescent="0.35"/>
    <row r="83" ht="27.75" customHeight="1" x14ac:dyDescent="0.35"/>
    <row r="84" ht="27.75" customHeight="1" x14ac:dyDescent="0.35"/>
    <row r="85" ht="27.75" customHeight="1" x14ac:dyDescent="0.35"/>
    <row r="86" ht="27.75" customHeight="1" x14ac:dyDescent="0.35"/>
    <row r="87" ht="27.75" customHeight="1" x14ac:dyDescent="0.35"/>
    <row r="88" ht="27.75" customHeight="1" x14ac:dyDescent="0.35"/>
    <row r="89" ht="27.75" customHeight="1" x14ac:dyDescent="0.35"/>
    <row r="90" ht="27.75" customHeight="1" x14ac:dyDescent="0.35"/>
    <row r="91" ht="20.25" customHeight="1" x14ac:dyDescent="0.35"/>
    <row r="92" ht="27.75" customHeight="1" x14ac:dyDescent="0.35"/>
    <row r="93" ht="27.75" customHeight="1" x14ac:dyDescent="0.35"/>
    <row r="94" ht="27.75" customHeight="1" x14ac:dyDescent="0.35"/>
    <row r="95" ht="27.75" customHeight="1" x14ac:dyDescent="0.35"/>
    <row r="96" ht="27.75" customHeight="1" x14ac:dyDescent="0.35"/>
    <row r="97" ht="27.75" customHeight="1" x14ac:dyDescent="0.35"/>
    <row r="98" ht="27.75" customHeight="1" x14ac:dyDescent="0.35"/>
    <row r="99" ht="27.75" customHeight="1" x14ac:dyDescent="0.35"/>
    <row r="100" ht="27.75" customHeight="1" x14ac:dyDescent="0.35"/>
    <row r="101" ht="27.75" customHeight="1" x14ac:dyDescent="0.35"/>
    <row r="102" ht="27.75" customHeight="1" x14ac:dyDescent="0.35"/>
    <row r="103" ht="27.75" customHeight="1" x14ac:dyDescent="0.35"/>
    <row r="104" ht="27.75" customHeight="1" x14ac:dyDescent="0.35"/>
    <row r="105" ht="27.75" customHeight="1" x14ac:dyDescent="0.35"/>
    <row r="106" ht="47.25" customHeight="1" x14ac:dyDescent="0.35"/>
    <row r="107" ht="27.75" customHeight="1" x14ac:dyDescent="0.35"/>
    <row r="108" ht="27.75" customHeight="1" x14ac:dyDescent="0.35"/>
    <row r="109" ht="27.75" customHeight="1" x14ac:dyDescent="0.35"/>
    <row r="110" ht="27.75" customHeight="1" x14ac:dyDescent="0.35"/>
    <row r="111" ht="27.75" customHeight="1" x14ac:dyDescent="0.35"/>
    <row r="112" ht="27.75" customHeight="1" x14ac:dyDescent="0.35"/>
    <row r="113" ht="23.25" customHeight="1" x14ac:dyDescent="0.35"/>
    <row r="114" ht="40.5" customHeight="1" x14ac:dyDescent="0.35"/>
    <row r="115" ht="40.5" customHeight="1" x14ac:dyDescent="0.35"/>
    <row r="116" ht="40.5" customHeight="1" x14ac:dyDescent="0.35"/>
    <row r="117" ht="40.5" customHeight="1" x14ac:dyDescent="0.35"/>
    <row r="118" ht="40.5" customHeight="1" x14ac:dyDescent="0.35"/>
    <row r="119" ht="40.5" customHeight="1" x14ac:dyDescent="0.35"/>
    <row r="120" ht="40.5" customHeight="1" x14ac:dyDescent="0.35"/>
    <row r="121" ht="27.75" customHeight="1" x14ac:dyDescent="0.35"/>
    <row r="122" ht="27.75" customHeight="1" x14ac:dyDescent="0.35"/>
    <row r="123" ht="27.75" customHeight="1" x14ac:dyDescent="0.35"/>
    <row r="124" ht="27.75" customHeight="1" x14ac:dyDescent="0.35"/>
    <row r="125" ht="16.5" customHeight="1" x14ac:dyDescent="0.35"/>
    <row r="126" ht="16.5" customHeight="1" x14ac:dyDescent="0.35"/>
    <row r="127" ht="25.5" customHeight="1" x14ac:dyDescent="0.35"/>
    <row r="128" ht="32.25" customHeight="1" x14ac:dyDescent="0.35"/>
    <row r="129" ht="16.5" customHeight="1" x14ac:dyDescent="0.35"/>
    <row r="130" ht="32.25" customHeight="1" x14ac:dyDescent="0.35"/>
    <row r="131" ht="22.5" customHeight="1" x14ac:dyDescent="0.35"/>
    <row r="132" ht="16.5" customHeight="1" x14ac:dyDescent="0.35"/>
    <row r="133" ht="16.5" customHeight="1" x14ac:dyDescent="0.35"/>
    <row r="134" ht="27" customHeight="1" x14ac:dyDescent="0.35"/>
    <row r="135" ht="16.5" customHeight="1" x14ac:dyDescent="0.35"/>
    <row r="136" ht="27" customHeight="1" x14ac:dyDescent="0.35"/>
    <row r="137" ht="16.5" customHeight="1" x14ac:dyDescent="0.35"/>
    <row r="138" ht="27.75" customHeight="1" x14ac:dyDescent="0.35"/>
    <row r="139" ht="27.75" customHeight="1" x14ac:dyDescent="0.35"/>
    <row r="140" ht="27.75" customHeight="1" x14ac:dyDescent="0.35"/>
    <row r="141" ht="27.75" customHeight="1" x14ac:dyDescent="0.35"/>
    <row r="142" ht="27.75" customHeight="1" x14ac:dyDescent="0.35"/>
    <row r="143" ht="27.75" customHeight="1" x14ac:dyDescent="0.35"/>
    <row r="144" ht="27.75" customHeight="1" x14ac:dyDescent="0.35"/>
    <row r="145" ht="27.75" customHeight="1" x14ac:dyDescent="0.35"/>
    <row r="146" ht="36.75" customHeight="1" x14ac:dyDescent="0.35"/>
    <row r="147" ht="36.75" customHeight="1" x14ac:dyDescent="0.35"/>
    <row r="148" ht="36.75" customHeight="1" x14ac:dyDescent="0.35"/>
    <row r="149" ht="36.75" customHeight="1" x14ac:dyDescent="0.35"/>
    <row r="150" ht="37.5" customHeight="1" x14ac:dyDescent="0.35"/>
    <row r="151" ht="26.25" customHeight="1" x14ac:dyDescent="0.35"/>
    <row r="152" ht="26.25" customHeight="1" x14ac:dyDescent="0.35"/>
    <row r="153" ht="26.25" customHeight="1" x14ac:dyDescent="0.35"/>
    <row r="154" ht="24.75" customHeight="1" x14ac:dyDescent="0.35"/>
    <row r="155" ht="21.75" customHeight="1" x14ac:dyDescent="0.35"/>
    <row r="156" ht="22.5" customHeight="1" x14ac:dyDescent="0.35"/>
    <row r="157" ht="22.5" customHeight="1" x14ac:dyDescent="0.35"/>
    <row r="158" ht="25.5" customHeight="1" x14ac:dyDescent="0.35"/>
    <row r="159" ht="36.75" customHeight="1" x14ac:dyDescent="0.35"/>
    <row r="160" ht="27.75" customHeight="1" x14ac:dyDescent="0.35"/>
    <row r="161" ht="27.75" customHeight="1" x14ac:dyDescent="0.35"/>
    <row r="162" ht="27.75" customHeight="1" x14ac:dyDescent="0.35"/>
    <row r="163" ht="27.75" customHeight="1" x14ac:dyDescent="0.35"/>
    <row r="164" ht="27.75" customHeight="1" x14ac:dyDescent="0.35"/>
    <row r="165" ht="27.75" customHeight="1" x14ac:dyDescent="0.35"/>
    <row r="166" ht="27.75" customHeight="1" x14ac:dyDescent="0.35"/>
    <row r="167" ht="27.75" customHeight="1" x14ac:dyDescent="0.35"/>
    <row r="168" ht="47.25" customHeight="1" x14ac:dyDescent="0.35"/>
    <row r="169" ht="27.75" customHeight="1" x14ac:dyDescent="0.35"/>
    <row r="170" ht="27.75" customHeight="1" x14ac:dyDescent="0.35"/>
    <row r="171" ht="27.75" customHeight="1" x14ac:dyDescent="0.35"/>
    <row r="172" ht="27.75" customHeight="1" x14ac:dyDescent="0.35"/>
    <row r="173" ht="27.75" customHeight="1" x14ac:dyDescent="0.35"/>
    <row r="174" ht="27.75" customHeight="1" x14ac:dyDescent="0.35"/>
    <row r="175" ht="27.75" customHeight="1" x14ac:dyDescent="0.35"/>
    <row r="176" ht="27.75" customHeight="1" x14ac:dyDescent="0.35"/>
    <row r="177" ht="27.75" customHeight="1" x14ac:dyDescent="0.35"/>
    <row r="178" ht="27.75" customHeight="1" x14ac:dyDescent="0.35"/>
    <row r="179" ht="27.75" customHeight="1" x14ac:dyDescent="0.35"/>
    <row r="180" ht="27.75" customHeight="1" x14ac:dyDescent="0.35"/>
    <row r="181" ht="27.75" customHeight="1" x14ac:dyDescent="0.35"/>
    <row r="182" ht="27.75" customHeight="1" x14ac:dyDescent="0.35"/>
    <row r="183" ht="27.75" customHeight="1" x14ac:dyDescent="0.35"/>
    <row r="184" ht="23.25" customHeight="1" x14ac:dyDescent="0.35"/>
    <row r="185" ht="60" customHeight="1" x14ac:dyDescent="0.35"/>
    <row r="186" ht="27.75" customHeight="1" x14ac:dyDescent="0.35"/>
    <row r="187" ht="68.25" customHeight="1" x14ac:dyDescent="0.35"/>
    <row r="188" ht="27.75" customHeight="1" x14ac:dyDescent="0.35"/>
    <row r="189" ht="53.25" customHeight="1" x14ac:dyDescent="0.35"/>
    <row r="190" ht="27.75" customHeight="1" x14ac:dyDescent="0.35"/>
    <row r="191" ht="64.5" customHeight="1" x14ac:dyDescent="0.35"/>
    <row r="192" ht="27.75" customHeight="1" x14ac:dyDescent="0.35"/>
    <row r="193" ht="119.25" customHeight="1" x14ac:dyDescent="0.35"/>
    <row r="194" ht="27.75" customHeight="1" x14ac:dyDescent="0.35"/>
    <row r="195" ht="45" customHeight="1" x14ac:dyDescent="0.35"/>
    <row r="196" ht="24" customHeight="1" x14ac:dyDescent="0.35"/>
    <row r="197" ht="25.5" customHeight="1" x14ac:dyDescent="0.35"/>
    <row r="198" ht="27.75" customHeight="1" x14ac:dyDescent="0.35"/>
    <row r="199" ht="27.75" customHeight="1" x14ac:dyDescent="0.35"/>
    <row r="200" ht="27.75" customHeight="1" x14ac:dyDescent="0.35"/>
    <row r="201" ht="27.75" customHeight="1" x14ac:dyDescent="0.35"/>
    <row r="202" ht="27.75" customHeight="1" x14ac:dyDescent="0.35"/>
    <row r="203" ht="27.75" customHeight="1" x14ac:dyDescent="0.35"/>
    <row r="204" ht="27.75" customHeight="1" x14ac:dyDescent="0.35"/>
    <row r="205" ht="27.7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.75" customHeight="1" x14ac:dyDescent="0.35"/>
    <row r="213" ht="16.5" customHeight="1" x14ac:dyDescent="0.35"/>
    <row r="214" ht="16.5" customHeight="1" x14ac:dyDescent="0.35"/>
    <row r="215" ht="15" customHeight="1" x14ac:dyDescent="0.35"/>
    <row r="216" ht="15.75" customHeight="1" x14ac:dyDescent="0.35"/>
    <row r="219" ht="16.5" customHeight="1" x14ac:dyDescent="0.35"/>
    <row r="220" ht="17.25" customHeight="1" x14ac:dyDescent="0.35"/>
    <row r="224" ht="16.5" customHeight="1" x14ac:dyDescent="0.35"/>
  </sheetData>
  <mergeCells count="146">
    <mergeCell ref="B68:C68"/>
    <mergeCell ref="D68:I68"/>
    <mergeCell ref="L68:N68"/>
    <mergeCell ref="O68:Q68"/>
    <mergeCell ref="B69:C69"/>
    <mergeCell ref="D69:I69"/>
    <mergeCell ref="L69:N69"/>
    <mergeCell ref="O69:Q69"/>
    <mergeCell ref="B66:C66"/>
    <mergeCell ref="D66:I66"/>
    <mergeCell ref="L66:N66"/>
    <mergeCell ref="O66:Q66"/>
    <mergeCell ref="B67:C67"/>
    <mergeCell ref="D67:I67"/>
    <mergeCell ref="L67:N67"/>
    <mergeCell ref="O67:Q67"/>
    <mergeCell ref="B63:I63"/>
    <mergeCell ref="K63:R63"/>
    <mergeCell ref="B64:I64"/>
    <mergeCell ref="K64:R64"/>
    <mergeCell ref="B65:I65"/>
    <mergeCell ref="K65:R65"/>
    <mergeCell ref="B60:I60"/>
    <mergeCell ref="J60:J61"/>
    <mergeCell ref="K60:R61"/>
    <mergeCell ref="S60:S61"/>
    <mergeCell ref="B61:I61"/>
    <mergeCell ref="B62:I62"/>
    <mergeCell ref="K62:R62"/>
    <mergeCell ref="B51:I57"/>
    <mergeCell ref="J51:J57"/>
    <mergeCell ref="B58:I58"/>
    <mergeCell ref="K58:R58"/>
    <mergeCell ref="B59:I59"/>
    <mergeCell ref="K59:R59"/>
    <mergeCell ref="K45:P45"/>
    <mergeCell ref="L48:O48"/>
    <mergeCell ref="Q48:S48"/>
    <mergeCell ref="B49:H49"/>
    <mergeCell ref="I49:P49"/>
    <mergeCell ref="Q49:S49"/>
    <mergeCell ref="H43:J43"/>
    <mergeCell ref="K43:L43"/>
    <mergeCell ref="N43:O43"/>
    <mergeCell ref="Q43:S43"/>
    <mergeCell ref="I44:J44"/>
    <mergeCell ref="K44:L44"/>
    <mergeCell ref="N44:O44"/>
    <mergeCell ref="Q44:S44"/>
    <mergeCell ref="H41:J41"/>
    <mergeCell ref="K41:L41"/>
    <mergeCell ref="N41:O41"/>
    <mergeCell ref="Q41:S41"/>
    <mergeCell ref="I42:J42"/>
    <mergeCell ref="K42:L42"/>
    <mergeCell ref="N42:O42"/>
    <mergeCell ref="Q42:S42"/>
    <mergeCell ref="H39:J39"/>
    <mergeCell ref="K39:L39"/>
    <mergeCell ref="N39:O39"/>
    <mergeCell ref="Q39:S39"/>
    <mergeCell ref="H40:J40"/>
    <mergeCell ref="K40:L40"/>
    <mergeCell ref="N40:O40"/>
    <mergeCell ref="Q40:S40"/>
    <mergeCell ref="H37:J37"/>
    <mergeCell ref="K37:L37"/>
    <mergeCell ref="N37:O37"/>
    <mergeCell ref="Q37:S37"/>
    <mergeCell ref="H38:J38"/>
    <mergeCell ref="K38:L38"/>
    <mergeCell ref="N38:O38"/>
    <mergeCell ref="Q38:S38"/>
    <mergeCell ref="B34:H34"/>
    <mergeCell ref="I34:M34"/>
    <mergeCell ref="N34:P34"/>
    <mergeCell ref="Q34:S34"/>
    <mergeCell ref="I35:J35"/>
    <mergeCell ref="H36:J36"/>
    <mergeCell ref="K36:L36"/>
    <mergeCell ref="N36:O36"/>
    <mergeCell ref="Q36:S36"/>
    <mergeCell ref="B32:H32"/>
    <mergeCell ref="I32:P32"/>
    <mergeCell ref="Q32:S32"/>
    <mergeCell ref="B33:H33"/>
    <mergeCell ref="I33:J33"/>
    <mergeCell ref="Q33:S33"/>
    <mergeCell ref="B29:H29"/>
    <mergeCell ref="I29:S29"/>
    <mergeCell ref="B30:H30"/>
    <mergeCell ref="I30:P30"/>
    <mergeCell ref="Q30:S30"/>
    <mergeCell ref="B31:H31"/>
    <mergeCell ref="I31:P31"/>
    <mergeCell ref="Q31:S31"/>
    <mergeCell ref="B26:D26"/>
    <mergeCell ref="E26:M26"/>
    <mergeCell ref="N26:S26"/>
    <mergeCell ref="B27:I27"/>
    <mergeCell ref="J27:S27"/>
    <mergeCell ref="B28:H28"/>
    <mergeCell ref="I28:P28"/>
    <mergeCell ref="Q28:S28"/>
    <mergeCell ref="B24:D24"/>
    <mergeCell ref="E24:M24"/>
    <mergeCell ref="N24:S24"/>
    <mergeCell ref="B25:D25"/>
    <mergeCell ref="E25:M25"/>
    <mergeCell ref="N25:S25"/>
    <mergeCell ref="B22:D22"/>
    <mergeCell ref="E22:M22"/>
    <mergeCell ref="N22:S22"/>
    <mergeCell ref="B23:D23"/>
    <mergeCell ref="E23:M23"/>
    <mergeCell ref="N23:S23"/>
    <mergeCell ref="B18:F18"/>
    <mergeCell ref="G18:S18"/>
    <mergeCell ref="B19:F19"/>
    <mergeCell ref="G19:S19"/>
    <mergeCell ref="B20:S20"/>
    <mergeCell ref="B21:S21"/>
    <mergeCell ref="B15:F15"/>
    <mergeCell ref="G15:S15"/>
    <mergeCell ref="B16:F16"/>
    <mergeCell ref="G16:S16"/>
    <mergeCell ref="B17:F17"/>
    <mergeCell ref="G17:S17"/>
    <mergeCell ref="B12:F12"/>
    <mergeCell ref="G12:S12"/>
    <mergeCell ref="B13:F13"/>
    <mergeCell ref="G13:S13"/>
    <mergeCell ref="B14:F14"/>
    <mergeCell ref="G14:S14"/>
    <mergeCell ref="B9:F9"/>
    <mergeCell ref="G9:S9"/>
    <mergeCell ref="B10:F10"/>
    <mergeCell ref="G10:S10"/>
    <mergeCell ref="B11:F11"/>
    <mergeCell ref="G11:S11"/>
    <mergeCell ref="B2:S2"/>
    <mergeCell ref="B5:P5"/>
    <mergeCell ref="Q5:S7"/>
    <mergeCell ref="B6:P6"/>
    <mergeCell ref="B7:P7"/>
    <mergeCell ref="B8:S8"/>
  </mergeCells>
  <printOptions horizontalCentered="1"/>
  <pageMargins left="0.78740157480314965" right="0.78740157480314965" top="0.78740157480314965" bottom="0.78740157480314965" header="0.31496062992125984" footer="0.31496062992125984"/>
  <pageSetup paperSize="448" scale="5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9D4A-99D9-4FD2-B5F1-AC442769962A}">
  <dimension ref="A2:S299"/>
  <sheetViews>
    <sheetView topLeftCell="A265" zoomScale="80" zoomScaleNormal="80" zoomScaleSheetLayoutView="70" workbookViewId="0">
      <selection activeCell="K243" sqref="K243:L243"/>
    </sheetView>
  </sheetViews>
  <sheetFormatPr defaultRowHeight="14.5" x14ac:dyDescent="0.35"/>
  <cols>
    <col min="1" max="3" width="4.1796875" customWidth="1"/>
    <col min="4" max="4" width="7" customWidth="1"/>
    <col min="5" max="5" width="5.7265625" customWidth="1"/>
    <col min="6" max="6" width="4.453125" customWidth="1"/>
    <col min="7" max="7" width="7.26953125" customWidth="1"/>
    <col min="8" max="8" width="17.7265625" customWidth="1"/>
    <col min="9" max="9" width="23" customWidth="1"/>
    <col min="10" max="10" width="14.7265625" customWidth="1"/>
    <col min="11" max="11" width="7" customWidth="1"/>
    <col min="12" max="12" width="12.26953125" customWidth="1"/>
    <col min="13" max="13" width="15.1796875" customWidth="1"/>
    <col min="14" max="15" width="8.1796875" customWidth="1"/>
    <col min="16" max="16" width="5.26953125" customWidth="1"/>
    <col min="17" max="17" width="2.81640625" customWidth="1"/>
    <col min="18" max="18" width="18.81640625" customWidth="1"/>
    <col min="19" max="19" width="2.54296875" customWidth="1"/>
    <col min="20" max="20" width="4.54296875" customWidth="1"/>
    <col min="23" max="23" width="16.816406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" thickBot="1" x14ac:dyDescent="0.4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" thickBot="1" x14ac:dyDescent="0.4">
      <c r="B9" s="1070" t="s">
        <v>8</v>
      </c>
      <c r="C9" s="1071"/>
      <c r="D9" s="1071"/>
      <c r="E9" s="1071"/>
      <c r="F9" s="1072"/>
      <c r="G9" s="1070" t="s">
        <v>9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thickBot="1" x14ac:dyDescent="0.4">
      <c r="B10" s="1070" t="s">
        <v>10</v>
      </c>
      <c r="C10" s="1071"/>
      <c r="D10" s="1071"/>
      <c r="E10" s="1071"/>
      <c r="F10" s="1072"/>
      <c r="G10" s="1070" t="s">
        <v>11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thickBot="1" x14ac:dyDescent="0.4">
      <c r="B11" s="1070" t="s">
        <v>12</v>
      </c>
      <c r="C11" s="1071"/>
      <c r="D11" s="1071"/>
      <c r="E11" s="1071"/>
      <c r="F11" s="1072"/>
      <c r="G11" s="1070" t="s">
        <v>13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thickBot="1" x14ac:dyDescent="0.4">
      <c r="B12" s="1070" t="s">
        <v>14</v>
      </c>
      <c r="C12" s="1071"/>
      <c r="D12" s="1071"/>
      <c r="E12" s="1071"/>
      <c r="F12" s="1072"/>
      <c r="G12" s="1070" t="s">
        <v>15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thickBot="1" x14ac:dyDescent="0.4">
      <c r="B13" s="1070" t="s">
        <v>16</v>
      </c>
      <c r="C13" s="1071"/>
      <c r="D13" s="1071"/>
      <c r="E13" s="1071"/>
      <c r="F13" s="1072"/>
      <c r="G13" s="1070" t="s">
        <v>17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thickBot="1" x14ac:dyDescent="0.4">
      <c r="B14" s="1070" t="s">
        <v>18</v>
      </c>
      <c r="C14" s="1071"/>
      <c r="D14" s="1071"/>
      <c r="E14" s="1071"/>
      <c r="F14" s="1072"/>
      <c r="G14" s="1070" t="s">
        <v>153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15" thickBot="1" x14ac:dyDescent="0.4">
      <c r="B15" s="1070" t="s">
        <v>20</v>
      </c>
      <c r="C15" s="1071"/>
      <c r="D15" s="1071"/>
      <c r="E15" s="1071"/>
      <c r="F15" s="1072"/>
      <c r="G15" s="1070" t="s">
        <v>21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thickBot="1" x14ac:dyDescent="0.4">
      <c r="B16" s="1070" t="s">
        <v>22</v>
      </c>
      <c r="C16" s="1071"/>
      <c r="D16" s="1071"/>
      <c r="E16" s="1071"/>
      <c r="F16" s="1072"/>
      <c r="G16" s="1070" t="s">
        <v>21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" thickBot="1" x14ac:dyDescent="0.4">
      <c r="B17" s="1070" t="s">
        <v>23</v>
      </c>
      <c r="C17" s="1071"/>
      <c r="D17" s="1071"/>
      <c r="E17" s="1071"/>
      <c r="F17" s="1072"/>
      <c r="G17" s="1070" t="s">
        <v>24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" thickBot="1" x14ac:dyDescent="0.4">
      <c r="B18" s="1070" t="s">
        <v>25</v>
      </c>
      <c r="C18" s="1071"/>
      <c r="D18" s="1071"/>
      <c r="E18" s="1071"/>
      <c r="F18" s="1072"/>
      <c r="G18" s="1070" t="s">
        <v>154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" thickBot="1" x14ac:dyDescent="0.4">
      <c r="B19" s="1070" t="s">
        <v>27</v>
      </c>
      <c r="C19" s="1071"/>
      <c r="D19" s="1071"/>
      <c r="E19" s="1071"/>
      <c r="F19" s="1072"/>
      <c r="G19" s="1070" t="s">
        <v>24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4" t="s">
        <v>28</v>
      </c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</row>
    <row r="22" spans="2:19" ht="15" thickBot="1" x14ac:dyDescent="0.4">
      <c r="B22" s="1076" t="s">
        <v>29</v>
      </c>
      <c r="C22" s="1076"/>
      <c r="D22" s="1076"/>
      <c r="E22" s="1074" t="s">
        <v>30</v>
      </c>
      <c r="F22" s="1074"/>
      <c r="G22" s="1074"/>
      <c r="H22" s="1074"/>
      <c r="I22" s="1074"/>
      <c r="J22" s="1074"/>
      <c r="K22" s="1074"/>
      <c r="L22" s="1074"/>
      <c r="M22" s="1074"/>
      <c r="N22" s="1074" t="s">
        <v>31</v>
      </c>
      <c r="O22" s="1074"/>
      <c r="P22" s="1074"/>
      <c r="Q22" s="1074"/>
      <c r="R22" s="1074"/>
      <c r="S22" s="1074"/>
    </row>
    <row r="23" spans="2:19" ht="15" thickBot="1" x14ac:dyDescent="0.4">
      <c r="B23" s="1077" t="s">
        <v>32</v>
      </c>
      <c r="C23" s="1077"/>
      <c r="D23" s="1077"/>
      <c r="E23" s="1077" t="s">
        <v>2</v>
      </c>
      <c r="F23" s="1077"/>
      <c r="G23" s="1077"/>
      <c r="H23" s="1077"/>
      <c r="I23" s="1077"/>
      <c r="J23" s="1077"/>
      <c r="K23" s="1077"/>
      <c r="L23" s="1077"/>
      <c r="M23" s="1077"/>
      <c r="N23" s="1077" t="s">
        <v>2</v>
      </c>
      <c r="O23" s="1077"/>
      <c r="P23" s="1077"/>
      <c r="Q23" s="1077"/>
      <c r="R23" s="1077"/>
      <c r="S23" s="1077"/>
    </row>
    <row r="24" spans="2:19" ht="15" thickBot="1" x14ac:dyDescent="0.4">
      <c r="B24" s="1077" t="s">
        <v>34</v>
      </c>
      <c r="C24" s="1077"/>
      <c r="D24" s="1077"/>
      <c r="E24" s="1077" t="s">
        <v>35</v>
      </c>
      <c r="F24" s="1077"/>
      <c r="G24" s="1077"/>
      <c r="H24" s="1077"/>
      <c r="I24" s="1077"/>
      <c r="J24" s="1077"/>
      <c r="K24" s="1077"/>
      <c r="L24" s="1077"/>
      <c r="M24" s="1077"/>
      <c r="N24" s="1355"/>
      <c r="O24" s="1077"/>
      <c r="P24" s="1077"/>
      <c r="Q24" s="1077"/>
      <c r="R24" s="1077"/>
      <c r="S24" s="1077"/>
    </row>
    <row r="25" spans="2:19" ht="15" thickBot="1" x14ac:dyDescent="0.4">
      <c r="B25" s="1077" t="s">
        <v>37</v>
      </c>
      <c r="C25" s="1077"/>
      <c r="D25" s="1077"/>
      <c r="E25" s="1077" t="s">
        <v>2</v>
      </c>
      <c r="F25" s="1077"/>
      <c r="G25" s="1077"/>
      <c r="H25" s="1077"/>
      <c r="I25" s="1077"/>
      <c r="J25" s="1077"/>
      <c r="K25" s="1077"/>
      <c r="L25" s="1077"/>
      <c r="M25" s="1077"/>
      <c r="N25" s="1077" t="s">
        <v>2</v>
      </c>
      <c r="O25" s="1077"/>
      <c r="P25" s="1077"/>
      <c r="Q25" s="1077"/>
      <c r="R25" s="1077"/>
      <c r="S25" s="1077"/>
    </row>
    <row r="26" spans="2:19" ht="15" thickBot="1" x14ac:dyDescent="0.4">
      <c r="B26" s="1077" t="s">
        <v>39</v>
      </c>
      <c r="C26" s="1077"/>
      <c r="D26" s="1077"/>
      <c r="E26" s="1077" t="s">
        <v>2</v>
      </c>
      <c r="F26" s="1077"/>
      <c r="G26" s="1077"/>
      <c r="H26" s="1077"/>
      <c r="I26" s="1077"/>
      <c r="J26" s="1077"/>
      <c r="K26" s="1077"/>
      <c r="L26" s="1077"/>
      <c r="M26" s="1077"/>
      <c r="N26" s="1077" t="s">
        <v>2</v>
      </c>
      <c r="O26" s="1077"/>
      <c r="P26" s="1077"/>
      <c r="Q26" s="1077"/>
      <c r="R26" s="1077"/>
      <c r="S26" s="1077"/>
    </row>
    <row r="27" spans="2:19" ht="15.75" customHeight="1" thickBot="1" x14ac:dyDescent="0.4">
      <c r="B27" s="1070" t="s">
        <v>40</v>
      </c>
      <c r="C27" s="1071"/>
      <c r="D27" s="1071"/>
      <c r="E27" s="1071"/>
      <c r="F27" s="1071"/>
      <c r="G27" s="1071"/>
      <c r="H27" s="1071"/>
      <c r="I27" s="1071"/>
      <c r="J27" s="1080"/>
      <c r="K27" s="1080"/>
      <c r="L27" s="1080"/>
      <c r="M27" s="1080"/>
      <c r="N27" s="1080"/>
      <c r="O27" s="1080"/>
      <c r="P27" s="1080"/>
      <c r="Q27" s="1080"/>
      <c r="R27" s="1080"/>
      <c r="S27" s="1081"/>
    </row>
    <row r="28" spans="2:19" ht="16" thickBot="1" x14ac:dyDescent="0.4">
      <c r="B28" s="1082" t="s">
        <v>2</v>
      </c>
      <c r="C28" s="1083"/>
      <c r="D28" s="1083"/>
      <c r="E28" s="1083"/>
      <c r="F28" s="1083"/>
      <c r="G28" s="1083"/>
      <c r="H28" s="1083"/>
      <c r="I28" s="1354"/>
      <c r="J28" s="1084"/>
      <c r="K28" s="1084"/>
      <c r="L28" s="1084"/>
      <c r="M28" s="1084"/>
      <c r="N28" s="1084"/>
      <c r="O28" s="1084"/>
      <c r="P28" s="1084"/>
      <c r="Q28" s="1084"/>
      <c r="R28" s="1084"/>
      <c r="S28" s="1085"/>
    </row>
    <row r="29" spans="2:19" ht="16.5" customHeight="1" thickBot="1" x14ac:dyDescent="0.4">
      <c r="B29" s="1098" t="s">
        <v>42</v>
      </c>
      <c r="C29" s="1089"/>
      <c r="D29" s="1089"/>
      <c r="E29" s="1089"/>
      <c r="F29" s="1089"/>
      <c r="G29" s="1089"/>
      <c r="H29" s="1089"/>
      <c r="I29" s="299" t="s">
        <v>155</v>
      </c>
      <c r="J29" s="155"/>
      <c r="K29" s="155"/>
      <c r="L29" s="155"/>
      <c r="M29" s="155"/>
      <c r="N29" s="155"/>
      <c r="O29" s="155"/>
      <c r="P29" s="155"/>
      <c r="Q29" s="156"/>
      <c r="R29" s="156"/>
      <c r="S29" s="157"/>
    </row>
    <row r="30" spans="2:19" ht="16" thickBot="1" x14ac:dyDescent="0.4">
      <c r="B30" s="1082" t="s">
        <v>44</v>
      </c>
      <c r="C30" s="1083"/>
      <c r="D30" s="1083"/>
      <c r="E30" s="1083"/>
      <c r="F30" s="1083"/>
      <c r="G30" s="1083"/>
      <c r="H30" s="1256"/>
      <c r="I30" s="1089" t="s">
        <v>45</v>
      </c>
      <c r="J30" s="1089"/>
      <c r="K30" s="1089"/>
      <c r="L30" s="1089"/>
      <c r="M30" s="1089"/>
      <c r="N30" s="1089"/>
      <c r="O30" s="1089"/>
      <c r="P30" s="1089"/>
      <c r="Q30" s="1084"/>
      <c r="R30" s="1084"/>
      <c r="S30" s="1085"/>
    </row>
    <row r="31" spans="2:19" ht="16" thickBot="1" x14ac:dyDescent="0.4">
      <c r="B31" s="1098" t="s">
        <v>46</v>
      </c>
      <c r="C31" s="1089"/>
      <c r="D31" s="1089"/>
      <c r="E31" s="1089"/>
      <c r="F31" s="1089"/>
      <c r="G31" s="1089"/>
      <c r="H31" s="1272"/>
      <c r="I31" s="1089" t="s">
        <v>47</v>
      </c>
      <c r="J31" s="1089"/>
      <c r="K31" s="1089"/>
      <c r="L31" s="1089"/>
      <c r="M31" s="1089"/>
      <c r="N31" s="1089"/>
      <c r="O31" s="1089"/>
      <c r="P31" s="1089"/>
      <c r="Q31" s="1084"/>
      <c r="R31" s="1084"/>
      <c r="S31" s="1085"/>
    </row>
    <row r="32" spans="2:19" ht="16.5" customHeight="1" thickBot="1" x14ac:dyDescent="0.4">
      <c r="B32" s="1082" t="s">
        <v>48</v>
      </c>
      <c r="C32" s="1083"/>
      <c r="D32" s="1083"/>
      <c r="E32" s="1083"/>
      <c r="F32" s="1083"/>
      <c r="G32" s="1083"/>
      <c r="H32" s="1256"/>
      <c r="I32" s="1089" t="s">
        <v>49</v>
      </c>
      <c r="J32" s="1089"/>
      <c r="K32" s="1089"/>
      <c r="L32" s="1089"/>
      <c r="M32" s="1089"/>
      <c r="N32" s="1089"/>
      <c r="O32" s="1089"/>
      <c r="P32" s="1089"/>
      <c r="Q32" s="1093"/>
      <c r="R32" s="1093"/>
      <c r="S32" s="1094"/>
    </row>
    <row r="33" spans="1:19" ht="16.5" thickTop="1" thickBot="1" x14ac:dyDescent="0.4">
      <c r="B33" s="1082" t="s">
        <v>50</v>
      </c>
      <c r="C33" s="1083"/>
      <c r="D33" s="1083"/>
      <c r="E33" s="1083"/>
      <c r="F33" s="1083"/>
      <c r="G33" s="1083"/>
      <c r="H33" s="1256"/>
      <c r="I33" s="1186" t="s">
        <v>51</v>
      </c>
      <c r="J33" s="1186"/>
      <c r="K33" s="959"/>
      <c r="L33" s="959"/>
      <c r="M33" s="285"/>
      <c r="N33" s="959"/>
      <c r="O33" s="959" t="s">
        <v>52</v>
      </c>
      <c r="P33" s="285"/>
      <c r="Q33" s="1352"/>
      <c r="R33" s="1352"/>
      <c r="S33" s="1353"/>
    </row>
    <row r="34" spans="1:19" ht="23.25" customHeight="1" thickBot="1" x14ac:dyDescent="0.4">
      <c r="B34" s="1257" t="s">
        <v>50</v>
      </c>
      <c r="C34" s="1258"/>
      <c r="D34" s="1258"/>
      <c r="E34" s="1258"/>
      <c r="F34" s="1258"/>
      <c r="G34" s="1258"/>
      <c r="H34" s="1258"/>
      <c r="I34" s="1342" t="s">
        <v>156</v>
      </c>
      <c r="J34" s="1179"/>
      <c r="K34" s="1179"/>
      <c r="L34" s="1179"/>
      <c r="M34" s="273"/>
      <c r="N34" s="1092" t="s">
        <v>157</v>
      </c>
      <c r="O34" s="1092"/>
      <c r="P34" s="1284"/>
      <c r="Q34" s="1093"/>
      <c r="R34" s="1093"/>
      <c r="S34" s="1094"/>
    </row>
    <row r="35" spans="1:19" ht="3.75" hidden="1" customHeight="1" thickBot="1" x14ac:dyDescent="0.4">
      <c r="B35" s="1259"/>
      <c r="C35" s="1260"/>
      <c r="D35" s="1260"/>
      <c r="E35" s="1260"/>
      <c r="F35" s="1260"/>
      <c r="G35" s="1260"/>
      <c r="H35" s="1260"/>
      <c r="I35" s="1171"/>
      <c r="J35" s="1171"/>
      <c r="K35" s="1018"/>
      <c r="L35" s="1018"/>
      <c r="M35" s="1018"/>
      <c r="N35" s="1018"/>
      <c r="O35" s="1018"/>
      <c r="P35" s="1018"/>
      <c r="Q35" s="963"/>
      <c r="R35" s="963"/>
      <c r="S35" s="962"/>
    </row>
    <row r="36" spans="1:19" ht="15" thickBot="1" x14ac:dyDescent="0.4">
      <c r="B36" s="1343" t="s">
        <v>55</v>
      </c>
      <c r="C36" s="1092"/>
      <c r="D36" s="1092"/>
      <c r="E36" s="1092"/>
      <c r="F36" s="1092"/>
      <c r="G36" s="1344"/>
      <c r="H36" s="1347" t="s">
        <v>56</v>
      </c>
      <c r="I36" s="1092"/>
      <c r="J36" s="1284"/>
      <c r="K36" s="1186" t="s">
        <v>57</v>
      </c>
      <c r="L36" s="1186"/>
      <c r="M36" s="1186"/>
      <c r="N36" s="1186"/>
      <c r="O36" s="1186"/>
      <c r="P36" s="1340"/>
      <c r="Q36" s="1092" t="s">
        <v>58</v>
      </c>
      <c r="R36" s="1092"/>
      <c r="S36" s="1350"/>
    </row>
    <row r="37" spans="1:19" ht="28.5" thickBot="1" x14ac:dyDescent="0.4">
      <c r="B37" s="1345"/>
      <c r="C37" s="1171"/>
      <c r="D37" s="1171"/>
      <c r="E37" s="1171"/>
      <c r="F37" s="1171"/>
      <c r="G37" s="1346"/>
      <c r="H37" s="1348"/>
      <c r="I37" s="1171"/>
      <c r="J37" s="1349"/>
      <c r="K37" s="1186" t="s">
        <v>59</v>
      </c>
      <c r="L37" s="1340"/>
      <c r="M37" s="291" t="s">
        <v>60</v>
      </c>
      <c r="N37" s="1280" t="s">
        <v>61</v>
      </c>
      <c r="O37" s="1340"/>
      <c r="P37" s="983" t="s">
        <v>62</v>
      </c>
      <c r="Q37" s="1171"/>
      <c r="R37" s="1171"/>
      <c r="S37" s="1351"/>
    </row>
    <row r="38" spans="1:19" ht="15" thickBot="1" x14ac:dyDescent="0.4">
      <c r="B38" s="1182">
        <v>1</v>
      </c>
      <c r="C38" s="1186"/>
      <c r="D38" s="1186"/>
      <c r="E38" s="1186"/>
      <c r="F38" s="1186"/>
      <c r="G38" s="1183"/>
      <c r="H38" s="1185">
        <v>2</v>
      </c>
      <c r="I38" s="1186"/>
      <c r="J38" s="1340"/>
      <c r="K38" s="1186">
        <v>3</v>
      </c>
      <c r="L38" s="1340"/>
      <c r="M38" s="292">
        <v>4</v>
      </c>
      <c r="N38" s="1280">
        <v>5</v>
      </c>
      <c r="O38" s="1340"/>
      <c r="P38" s="984">
        <v>6</v>
      </c>
      <c r="Q38" s="1186" t="s">
        <v>63</v>
      </c>
      <c r="R38" s="1186"/>
      <c r="S38" s="1341"/>
    </row>
    <row r="39" spans="1:19" ht="19.5" customHeight="1" x14ac:dyDescent="0.35">
      <c r="B39" s="109">
        <v>5</v>
      </c>
      <c r="C39" s="128">
        <v>1</v>
      </c>
      <c r="D39" s="104"/>
      <c r="E39" s="129"/>
      <c r="F39" s="130"/>
      <c r="G39" s="131"/>
      <c r="H39" s="1245" t="s">
        <v>64</v>
      </c>
      <c r="I39" s="1246"/>
      <c r="J39" s="1247"/>
      <c r="K39" s="1278">
        <v>0</v>
      </c>
      <c r="L39" s="1249"/>
      <c r="M39" s="293" t="s">
        <v>2</v>
      </c>
      <c r="N39" s="1250">
        <v>0</v>
      </c>
      <c r="O39" s="1251"/>
      <c r="P39" s="296" t="s">
        <v>2</v>
      </c>
      <c r="Q39" s="979"/>
      <c r="R39" s="979">
        <f>Q40</f>
        <v>3023250</v>
      </c>
      <c r="S39" s="980"/>
    </row>
    <row r="40" spans="1:19" ht="19.5" customHeight="1" x14ac:dyDescent="0.35">
      <c r="B40" s="66">
        <v>5</v>
      </c>
      <c r="C40" s="67">
        <v>1</v>
      </c>
      <c r="D40" s="68" t="s">
        <v>73</v>
      </c>
      <c r="E40" s="127"/>
      <c r="F40" s="127"/>
      <c r="G40" s="132"/>
      <c r="H40" s="1294" t="s">
        <v>118</v>
      </c>
      <c r="I40" s="1294"/>
      <c r="J40" s="1294"/>
      <c r="K40" s="1295">
        <v>0</v>
      </c>
      <c r="L40" s="1295"/>
      <c r="M40" s="73" t="s">
        <v>2</v>
      </c>
      <c r="N40" s="1240">
        <v>0</v>
      </c>
      <c r="O40" s="1240"/>
      <c r="P40" s="297" t="s">
        <v>2</v>
      </c>
      <c r="Q40" s="1234">
        <f>Q41</f>
        <v>3023250</v>
      </c>
      <c r="R40" s="1240"/>
      <c r="S40" s="1240"/>
    </row>
    <row r="41" spans="1:19" ht="19.5" customHeight="1" x14ac:dyDescent="0.35">
      <c r="B41" s="66">
        <v>5</v>
      </c>
      <c r="C41" s="67">
        <v>1</v>
      </c>
      <c r="D41" s="68" t="s">
        <v>73</v>
      </c>
      <c r="E41" s="69" t="s">
        <v>65</v>
      </c>
      <c r="F41" s="127"/>
      <c r="G41" s="132"/>
      <c r="H41" s="1230" t="s">
        <v>119</v>
      </c>
      <c r="I41" s="1231"/>
      <c r="J41" s="1236"/>
      <c r="K41" s="1239"/>
      <c r="L41" s="1238"/>
      <c r="M41" s="284"/>
      <c r="N41" s="1239"/>
      <c r="O41" s="1238"/>
      <c r="P41" s="112" t="s">
        <v>2</v>
      </c>
      <c r="Q41" s="1240">
        <f>Q42</f>
        <v>3023250</v>
      </c>
      <c r="R41" s="1240"/>
      <c r="S41" s="1240"/>
    </row>
    <row r="42" spans="1:19" ht="19.5" customHeight="1" x14ac:dyDescent="0.35">
      <c r="B42" s="66">
        <v>5</v>
      </c>
      <c r="C42" s="67">
        <v>1</v>
      </c>
      <c r="D42" s="68" t="s">
        <v>73</v>
      </c>
      <c r="E42" s="69" t="s">
        <v>65</v>
      </c>
      <c r="F42" s="69" t="s">
        <v>65</v>
      </c>
      <c r="G42" s="132"/>
      <c r="H42" s="1294" t="s">
        <v>120</v>
      </c>
      <c r="I42" s="1294"/>
      <c r="J42" s="1294"/>
      <c r="K42" s="1295">
        <v>0</v>
      </c>
      <c r="L42" s="1295"/>
      <c r="M42" s="298"/>
      <c r="N42" s="1338">
        <v>0</v>
      </c>
      <c r="O42" s="1339"/>
      <c r="P42" s="112"/>
      <c r="Q42" s="1241">
        <f>Q72</f>
        <v>3023250</v>
      </c>
      <c r="R42" s="1241"/>
      <c r="S42" s="1241"/>
    </row>
    <row r="43" spans="1:19" ht="39" customHeight="1" x14ac:dyDescent="0.35">
      <c r="B43" s="66">
        <v>5</v>
      </c>
      <c r="C43" s="67">
        <v>1</v>
      </c>
      <c r="D43" s="68" t="s">
        <v>73</v>
      </c>
      <c r="E43" s="69" t="s">
        <v>65</v>
      </c>
      <c r="F43" s="69" t="s">
        <v>65</v>
      </c>
      <c r="G43" s="70" t="s">
        <v>158</v>
      </c>
      <c r="H43" s="1294" t="s">
        <v>159</v>
      </c>
      <c r="I43" s="1294"/>
      <c r="J43" s="1294"/>
      <c r="K43" s="1295"/>
      <c r="L43" s="1295"/>
      <c r="M43" s="73" t="s">
        <v>2</v>
      </c>
      <c r="N43" s="1240"/>
      <c r="O43" s="1240"/>
      <c r="P43" s="75">
        <v>0</v>
      </c>
      <c r="Q43" s="1240">
        <f>Q45+Q47+Q49+Q51+Q53+Q55+Q57+Q59+Q61+Q63+Q65+Q67+Q69+Q71</f>
        <v>3023250</v>
      </c>
      <c r="R43" s="1240"/>
      <c r="S43" s="1240"/>
    </row>
    <row r="44" spans="1:19" ht="19.5" customHeight="1" x14ac:dyDescent="0.35">
      <c r="B44" s="108"/>
      <c r="C44" s="100"/>
      <c r="D44" s="101"/>
      <c r="E44" s="102"/>
      <c r="F44" s="102"/>
      <c r="G44" s="103"/>
      <c r="H44" s="1200" t="s">
        <v>160</v>
      </c>
      <c r="I44" s="1201"/>
      <c r="J44" s="1202"/>
      <c r="K44" s="1220"/>
      <c r="L44" s="1221"/>
      <c r="M44" s="73"/>
      <c r="N44" s="1222"/>
      <c r="O44" s="1223"/>
      <c r="P44" s="75"/>
      <c r="Q44" s="1222"/>
      <c r="R44" s="1224"/>
      <c r="S44" s="1223"/>
    </row>
    <row r="45" spans="1:19" ht="33.75" customHeight="1" x14ac:dyDescent="0.35">
      <c r="B45" s="98"/>
      <c r="C45" s="94"/>
      <c r="D45" s="95"/>
      <c r="E45" s="96"/>
      <c r="F45" s="96"/>
      <c r="G45" s="99"/>
      <c r="H45" s="990" t="s">
        <v>72</v>
      </c>
      <c r="I45" s="1201" t="s">
        <v>161</v>
      </c>
      <c r="J45" s="1202"/>
      <c r="K45" s="1225">
        <v>1</v>
      </c>
      <c r="L45" s="1226"/>
      <c r="M45" s="41" t="s">
        <v>162</v>
      </c>
      <c r="N45" s="1227">
        <v>45000</v>
      </c>
      <c r="O45" s="1228"/>
      <c r="P45" s="42"/>
      <c r="Q45" s="1227">
        <f>K45*N45</f>
        <v>45000</v>
      </c>
      <c r="R45" s="1229"/>
      <c r="S45" s="1228"/>
    </row>
    <row r="46" spans="1:19" ht="19.5" customHeight="1" x14ac:dyDescent="0.35">
      <c r="B46" s="108"/>
      <c r="C46" s="100"/>
      <c r="D46" s="101"/>
      <c r="E46" s="102"/>
      <c r="F46" s="102"/>
      <c r="G46" s="103"/>
      <c r="H46" s="1200" t="s">
        <v>160</v>
      </c>
      <c r="I46" s="1201"/>
      <c r="J46" s="1202"/>
      <c r="K46" s="1220"/>
      <c r="L46" s="1221"/>
      <c r="M46" s="73"/>
      <c r="N46" s="1222"/>
      <c r="O46" s="1223"/>
      <c r="P46" s="75"/>
      <c r="Q46" s="1222"/>
      <c r="R46" s="1224"/>
      <c r="S46" s="1223"/>
    </row>
    <row r="47" spans="1:19" ht="33.75" customHeight="1" x14ac:dyDescent="0.35">
      <c r="B47" s="98"/>
      <c r="C47" s="94"/>
      <c r="D47" s="95"/>
      <c r="E47" s="96"/>
      <c r="F47" s="96"/>
      <c r="G47" s="99"/>
      <c r="H47" s="990" t="s">
        <v>72</v>
      </c>
      <c r="I47" s="1201" t="s">
        <v>163</v>
      </c>
      <c r="J47" s="1202"/>
      <c r="K47" s="1334">
        <v>6</v>
      </c>
      <c r="L47" s="1335"/>
      <c r="M47" s="41" t="s">
        <v>77</v>
      </c>
      <c r="N47" s="1227">
        <v>45000</v>
      </c>
      <c r="O47" s="1228"/>
      <c r="P47" s="42"/>
      <c r="Q47" s="1227">
        <f>K47*N47</f>
        <v>270000</v>
      </c>
      <c r="R47" s="1229"/>
      <c r="S47" s="1228"/>
    </row>
    <row r="48" spans="1:19" ht="33.75" customHeight="1" x14ac:dyDescent="0.35">
      <c r="A48" s="158"/>
      <c r="B48" s="108"/>
      <c r="C48" s="100"/>
      <c r="D48" s="100"/>
      <c r="E48" s="159"/>
      <c r="F48" s="159"/>
      <c r="G48" s="160"/>
      <c r="H48" s="1200" t="s">
        <v>164</v>
      </c>
      <c r="I48" s="1201"/>
      <c r="J48" s="1202"/>
      <c r="K48" s="1336"/>
      <c r="L48" s="1337"/>
      <c r="M48" s="982"/>
      <c r="N48" s="1205"/>
      <c r="O48" s="1206"/>
      <c r="P48" s="161"/>
      <c r="Q48" s="1205"/>
      <c r="R48" s="1207"/>
      <c r="S48" s="1206"/>
    </row>
    <row r="49" spans="1:19" ht="33.75" customHeight="1" x14ac:dyDescent="0.35">
      <c r="A49" s="158"/>
      <c r="B49" s="98"/>
      <c r="C49" s="94"/>
      <c r="D49" s="94"/>
      <c r="E49" s="137"/>
      <c r="F49" s="137"/>
      <c r="G49" s="162"/>
      <c r="H49" s="163" t="s">
        <v>72</v>
      </c>
      <c r="I49" s="1201"/>
      <c r="J49" s="1202"/>
      <c r="K49" s="1215">
        <v>3</v>
      </c>
      <c r="L49" s="1216"/>
      <c r="M49" s="164" t="s">
        <v>77</v>
      </c>
      <c r="N49" s="1217">
        <v>50000</v>
      </c>
      <c r="O49" s="1218"/>
      <c r="P49" s="165"/>
      <c r="Q49" s="1217">
        <f>K49*N49</f>
        <v>150000</v>
      </c>
      <c r="R49" s="1219"/>
      <c r="S49" s="1218"/>
    </row>
    <row r="50" spans="1:19" ht="33.75" customHeight="1" x14ac:dyDescent="0.35">
      <c r="A50" s="158"/>
      <c r="B50" s="108"/>
      <c r="C50" s="100"/>
      <c r="D50" s="100"/>
      <c r="E50" s="159"/>
      <c r="F50" s="159"/>
      <c r="G50" s="160"/>
      <c r="H50" s="1200" t="s">
        <v>165</v>
      </c>
      <c r="I50" s="1201"/>
      <c r="J50" s="1202"/>
      <c r="K50" s="1203"/>
      <c r="L50" s="1204"/>
      <c r="M50" s="982"/>
      <c r="N50" s="1205"/>
      <c r="O50" s="1206"/>
      <c r="P50" s="161"/>
      <c r="Q50" s="1205"/>
      <c r="R50" s="1207"/>
      <c r="S50" s="1206"/>
    </row>
    <row r="51" spans="1:19" ht="33.75" customHeight="1" x14ac:dyDescent="0.35">
      <c r="A51" s="158"/>
      <c r="B51" s="98"/>
      <c r="C51" s="94"/>
      <c r="D51" s="94"/>
      <c r="E51" s="137"/>
      <c r="F51" s="137"/>
      <c r="G51" s="162"/>
      <c r="H51" s="163" t="s">
        <v>72</v>
      </c>
      <c r="I51" s="1201" t="s">
        <v>166</v>
      </c>
      <c r="J51" s="1202"/>
      <c r="K51" s="1215">
        <v>5</v>
      </c>
      <c r="L51" s="1216"/>
      <c r="M51" s="164" t="s">
        <v>77</v>
      </c>
      <c r="N51" s="1217">
        <v>16000</v>
      </c>
      <c r="O51" s="1218"/>
      <c r="P51" s="165"/>
      <c r="Q51" s="1217">
        <f>K51*N51</f>
        <v>80000</v>
      </c>
      <c r="R51" s="1219"/>
      <c r="S51" s="1218"/>
    </row>
    <row r="52" spans="1:19" ht="33.75" customHeight="1" x14ac:dyDescent="0.35">
      <c r="A52" s="158"/>
      <c r="B52" s="108"/>
      <c r="C52" s="100"/>
      <c r="D52" s="100"/>
      <c r="E52" s="159"/>
      <c r="F52" s="159"/>
      <c r="G52" s="160"/>
      <c r="H52" s="1200" t="s">
        <v>165</v>
      </c>
      <c r="I52" s="1201"/>
      <c r="J52" s="1202"/>
      <c r="K52" s="1203"/>
      <c r="L52" s="1204"/>
      <c r="M52" s="982"/>
      <c r="N52" s="1205"/>
      <c r="O52" s="1206"/>
      <c r="P52" s="161"/>
      <c r="Q52" s="1205"/>
      <c r="R52" s="1207"/>
      <c r="S52" s="1206"/>
    </row>
    <row r="53" spans="1:19" ht="33.75" customHeight="1" x14ac:dyDescent="0.35">
      <c r="A53" s="158"/>
      <c r="B53" s="98"/>
      <c r="C53" s="94"/>
      <c r="D53" s="94"/>
      <c r="E53" s="137"/>
      <c r="F53" s="137"/>
      <c r="G53" s="162"/>
      <c r="H53" s="163" t="s">
        <v>72</v>
      </c>
      <c r="I53" s="1201" t="s">
        <v>167</v>
      </c>
      <c r="J53" s="1202"/>
      <c r="K53" s="1215">
        <v>7</v>
      </c>
      <c r="L53" s="1216"/>
      <c r="M53" s="164" t="s">
        <v>77</v>
      </c>
      <c r="N53" s="1217">
        <v>46000</v>
      </c>
      <c r="O53" s="1218"/>
      <c r="P53" s="165"/>
      <c r="Q53" s="1217">
        <f>K53*N53</f>
        <v>322000</v>
      </c>
      <c r="R53" s="1219"/>
      <c r="S53" s="1218"/>
    </row>
    <row r="54" spans="1:19" ht="33.75" customHeight="1" x14ac:dyDescent="0.35">
      <c r="A54" s="158"/>
      <c r="B54" s="108"/>
      <c r="C54" s="100"/>
      <c r="D54" s="100"/>
      <c r="E54" s="159"/>
      <c r="F54" s="159"/>
      <c r="G54" s="160"/>
      <c r="H54" s="1200" t="s">
        <v>165</v>
      </c>
      <c r="I54" s="1201"/>
      <c r="J54" s="1202"/>
      <c r="K54" s="1203"/>
      <c r="L54" s="1204"/>
      <c r="M54" s="982"/>
      <c r="N54" s="1205"/>
      <c r="O54" s="1206"/>
      <c r="P54" s="161"/>
      <c r="Q54" s="1205"/>
      <c r="R54" s="1207"/>
      <c r="S54" s="1206"/>
    </row>
    <row r="55" spans="1:19" ht="33.75" customHeight="1" x14ac:dyDescent="0.35">
      <c r="A55" s="158"/>
      <c r="B55" s="98"/>
      <c r="C55" s="94"/>
      <c r="D55" s="94"/>
      <c r="E55" s="137"/>
      <c r="F55" s="137"/>
      <c r="G55" s="162"/>
      <c r="H55" s="163" t="s">
        <v>72</v>
      </c>
      <c r="I55" s="1201" t="s">
        <v>168</v>
      </c>
      <c r="J55" s="1202"/>
      <c r="K55" s="1215">
        <v>5</v>
      </c>
      <c r="L55" s="1216"/>
      <c r="M55" s="164" t="s">
        <v>77</v>
      </c>
      <c r="N55" s="1217">
        <v>60000</v>
      </c>
      <c r="O55" s="1218"/>
      <c r="P55" s="165"/>
      <c r="Q55" s="1217">
        <f>K55*N55</f>
        <v>300000</v>
      </c>
      <c r="R55" s="1219"/>
      <c r="S55" s="1218"/>
    </row>
    <row r="56" spans="1:19" ht="33.75" customHeight="1" x14ac:dyDescent="0.35">
      <c r="A56" s="158"/>
      <c r="B56" s="108"/>
      <c r="C56" s="100"/>
      <c r="D56" s="100"/>
      <c r="E56" s="159"/>
      <c r="F56" s="159"/>
      <c r="G56" s="160"/>
      <c r="H56" s="1200" t="s">
        <v>165</v>
      </c>
      <c r="I56" s="1201"/>
      <c r="J56" s="1202"/>
      <c r="K56" s="1203"/>
      <c r="L56" s="1204"/>
      <c r="M56" s="982"/>
      <c r="N56" s="1205"/>
      <c r="O56" s="1206"/>
      <c r="P56" s="161"/>
      <c r="Q56" s="1205"/>
      <c r="R56" s="1207"/>
      <c r="S56" s="1206"/>
    </row>
    <row r="57" spans="1:19" ht="30" customHeight="1" x14ac:dyDescent="0.35">
      <c r="A57" s="158"/>
      <c r="B57" s="98"/>
      <c r="C57" s="94"/>
      <c r="D57" s="94"/>
      <c r="E57" s="137"/>
      <c r="F57" s="137"/>
      <c r="G57" s="162"/>
      <c r="H57" s="163" t="s">
        <v>72</v>
      </c>
      <c r="I57" s="1201" t="s">
        <v>169</v>
      </c>
      <c r="J57" s="1202"/>
      <c r="K57" s="1215">
        <v>6</v>
      </c>
      <c r="L57" s="1216"/>
      <c r="M57" s="164" t="s">
        <v>77</v>
      </c>
      <c r="N57" s="1217">
        <v>65000</v>
      </c>
      <c r="O57" s="1218"/>
      <c r="P57" s="165"/>
      <c r="Q57" s="1217">
        <f>K57*N57</f>
        <v>390000</v>
      </c>
      <c r="R57" s="1219"/>
      <c r="S57" s="1218"/>
    </row>
    <row r="58" spans="1:19" ht="23.25" customHeight="1" x14ac:dyDescent="0.35">
      <c r="A58" s="158"/>
      <c r="B58" s="108"/>
      <c r="C58" s="100"/>
      <c r="D58" s="100"/>
      <c r="E58" s="159"/>
      <c r="F58" s="159"/>
      <c r="G58" s="160"/>
      <c r="H58" s="1200" t="s">
        <v>165</v>
      </c>
      <c r="I58" s="1201"/>
      <c r="J58" s="1202"/>
      <c r="K58" s="1203"/>
      <c r="L58" s="1204"/>
      <c r="M58" s="982"/>
      <c r="N58" s="1205"/>
      <c r="O58" s="1206"/>
      <c r="P58" s="161"/>
      <c r="Q58" s="1205"/>
      <c r="R58" s="1207"/>
      <c r="S58" s="1206"/>
    </row>
    <row r="59" spans="1:19" ht="30" customHeight="1" x14ac:dyDescent="0.35">
      <c r="A59" s="158"/>
      <c r="B59" s="98"/>
      <c r="C59" s="94"/>
      <c r="D59" s="94"/>
      <c r="E59" s="137"/>
      <c r="F59" s="137"/>
      <c r="G59" s="162"/>
      <c r="H59" s="163" t="s">
        <v>72</v>
      </c>
      <c r="I59" s="1201" t="s">
        <v>170</v>
      </c>
      <c r="J59" s="1202"/>
      <c r="K59" s="1215">
        <v>4</v>
      </c>
      <c r="L59" s="1216"/>
      <c r="M59" s="164" t="s">
        <v>77</v>
      </c>
      <c r="N59" s="1217">
        <v>105000</v>
      </c>
      <c r="O59" s="1218"/>
      <c r="P59" s="165"/>
      <c r="Q59" s="1217">
        <f>K59*N59</f>
        <v>420000</v>
      </c>
      <c r="R59" s="1219"/>
      <c r="S59" s="1218"/>
    </row>
    <row r="60" spans="1:19" ht="23.25" customHeight="1" x14ac:dyDescent="0.35">
      <c r="A60" s="158"/>
      <c r="B60" s="108"/>
      <c r="C60" s="100"/>
      <c r="D60" s="100"/>
      <c r="E60" s="159"/>
      <c r="F60" s="159"/>
      <c r="G60" s="160"/>
      <c r="H60" s="1200" t="s">
        <v>165</v>
      </c>
      <c r="I60" s="1201"/>
      <c r="J60" s="1202"/>
      <c r="K60" s="1203"/>
      <c r="L60" s="1204"/>
      <c r="M60" s="982"/>
      <c r="N60" s="1205"/>
      <c r="O60" s="1206"/>
      <c r="P60" s="161"/>
      <c r="Q60" s="1205"/>
      <c r="R60" s="1207"/>
      <c r="S60" s="1206"/>
    </row>
    <row r="61" spans="1:19" ht="30" customHeight="1" x14ac:dyDescent="0.35">
      <c r="A61" s="158"/>
      <c r="B61" s="98"/>
      <c r="C61" s="94"/>
      <c r="D61" s="94"/>
      <c r="E61" s="137"/>
      <c r="F61" s="137"/>
      <c r="G61" s="162"/>
      <c r="H61" s="163" t="s">
        <v>72</v>
      </c>
      <c r="I61" s="1201" t="s">
        <v>171</v>
      </c>
      <c r="J61" s="1202"/>
      <c r="K61" s="1215">
        <v>2</v>
      </c>
      <c r="L61" s="1216"/>
      <c r="M61" s="164" t="s">
        <v>77</v>
      </c>
      <c r="N61" s="1217">
        <v>200000</v>
      </c>
      <c r="O61" s="1218"/>
      <c r="P61" s="165"/>
      <c r="Q61" s="1217">
        <f>K61*N61</f>
        <v>400000</v>
      </c>
      <c r="R61" s="1219"/>
      <c r="S61" s="1218"/>
    </row>
    <row r="62" spans="1:19" ht="23.25" customHeight="1" x14ac:dyDescent="0.35">
      <c r="A62" s="158"/>
      <c r="B62" s="108"/>
      <c r="C62" s="100"/>
      <c r="D62" s="100"/>
      <c r="E62" s="159"/>
      <c r="F62" s="159"/>
      <c r="G62" s="160"/>
      <c r="H62" s="1200" t="s">
        <v>165</v>
      </c>
      <c r="I62" s="1201"/>
      <c r="J62" s="1202"/>
      <c r="K62" s="1203"/>
      <c r="L62" s="1204"/>
      <c r="M62" s="982"/>
      <c r="N62" s="1205"/>
      <c r="O62" s="1206"/>
      <c r="P62" s="161"/>
      <c r="Q62" s="1205"/>
      <c r="R62" s="1207"/>
      <c r="S62" s="1206"/>
    </row>
    <row r="63" spans="1:19" ht="30" customHeight="1" x14ac:dyDescent="0.35">
      <c r="A63" s="158"/>
      <c r="B63" s="98"/>
      <c r="C63" s="94"/>
      <c r="D63" s="94"/>
      <c r="E63" s="137"/>
      <c r="F63" s="137"/>
      <c r="G63" s="162"/>
      <c r="H63" s="163" t="s">
        <v>72</v>
      </c>
      <c r="I63" s="1201" t="s">
        <v>172</v>
      </c>
      <c r="J63" s="1202"/>
      <c r="K63" s="1215">
        <v>4</v>
      </c>
      <c r="L63" s="1216"/>
      <c r="M63" s="164" t="s">
        <v>77</v>
      </c>
      <c r="N63" s="1217">
        <v>35000</v>
      </c>
      <c r="O63" s="1218"/>
      <c r="P63" s="165"/>
      <c r="Q63" s="1217">
        <f>K63*N63</f>
        <v>140000</v>
      </c>
      <c r="R63" s="1219"/>
      <c r="S63" s="1218"/>
    </row>
    <row r="64" spans="1:19" ht="30" customHeight="1" x14ac:dyDescent="0.35">
      <c r="A64" s="158"/>
      <c r="B64" s="108"/>
      <c r="C64" s="100"/>
      <c r="D64" s="100"/>
      <c r="E64" s="159"/>
      <c r="F64" s="159"/>
      <c r="G64" s="160"/>
      <c r="H64" s="1200" t="s">
        <v>173</v>
      </c>
      <c r="I64" s="1201"/>
      <c r="J64" s="1202"/>
      <c r="K64" s="1203"/>
      <c r="L64" s="1204"/>
      <c r="M64" s="982"/>
      <c r="N64" s="1205"/>
      <c r="O64" s="1206"/>
      <c r="P64" s="161"/>
      <c r="Q64" s="1205"/>
      <c r="R64" s="1207"/>
      <c r="S64" s="1206"/>
    </row>
    <row r="65" spans="1:19" ht="30" customHeight="1" x14ac:dyDescent="0.35">
      <c r="A65" s="158"/>
      <c r="B65" s="98"/>
      <c r="C65" s="94"/>
      <c r="D65" s="94"/>
      <c r="E65" s="137"/>
      <c r="F65" s="137"/>
      <c r="G65" s="162"/>
      <c r="H65" s="163" t="s">
        <v>72</v>
      </c>
      <c r="I65" s="1201"/>
      <c r="J65" s="1202"/>
      <c r="K65" s="1215">
        <v>3</v>
      </c>
      <c r="L65" s="1216"/>
      <c r="M65" s="164" t="s">
        <v>77</v>
      </c>
      <c r="N65" s="1217">
        <v>26000</v>
      </c>
      <c r="O65" s="1218"/>
      <c r="P65" s="165"/>
      <c r="Q65" s="1217">
        <f>K65*N65</f>
        <v>78000</v>
      </c>
      <c r="R65" s="1219"/>
      <c r="S65" s="1218"/>
    </row>
    <row r="66" spans="1:19" ht="30" customHeight="1" x14ac:dyDescent="0.35">
      <c r="A66" s="158"/>
      <c r="B66" s="108"/>
      <c r="C66" s="100"/>
      <c r="D66" s="100"/>
      <c r="E66" s="159"/>
      <c r="F66" s="159"/>
      <c r="G66" s="160"/>
      <c r="H66" s="1200" t="s">
        <v>174</v>
      </c>
      <c r="I66" s="1201"/>
      <c r="J66" s="1202"/>
      <c r="K66" s="1203"/>
      <c r="L66" s="1204"/>
      <c r="M66" s="982"/>
      <c r="N66" s="1205"/>
      <c r="O66" s="1206"/>
      <c r="P66" s="161"/>
      <c r="Q66" s="1205"/>
      <c r="R66" s="1207"/>
      <c r="S66" s="1206"/>
    </row>
    <row r="67" spans="1:19" ht="30" customHeight="1" x14ac:dyDescent="0.35">
      <c r="A67" s="158"/>
      <c r="B67" s="98"/>
      <c r="C67" s="94"/>
      <c r="D67" s="94"/>
      <c r="E67" s="137"/>
      <c r="F67" s="137"/>
      <c r="G67" s="162"/>
      <c r="H67" s="163" t="s">
        <v>72</v>
      </c>
      <c r="I67" s="1201"/>
      <c r="J67" s="1202"/>
      <c r="K67" s="1215">
        <v>4</v>
      </c>
      <c r="L67" s="1216"/>
      <c r="M67" s="164" t="s">
        <v>77</v>
      </c>
      <c r="N67" s="1217">
        <v>32000</v>
      </c>
      <c r="O67" s="1218"/>
      <c r="P67" s="165"/>
      <c r="Q67" s="1217">
        <f>K67*N67</f>
        <v>128000</v>
      </c>
      <c r="R67" s="1219"/>
      <c r="S67" s="1218"/>
    </row>
    <row r="68" spans="1:19" ht="30" customHeight="1" x14ac:dyDescent="0.35">
      <c r="A68" s="158"/>
      <c r="B68" s="108"/>
      <c r="C68" s="100"/>
      <c r="D68" s="100"/>
      <c r="E68" s="159"/>
      <c r="F68" s="159"/>
      <c r="G68" s="160"/>
      <c r="H68" s="1200" t="s">
        <v>175</v>
      </c>
      <c r="I68" s="1201"/>
      <c r="J68" s="1202"/>
      <c r="K68" s="1203"/>
      <c r="L68" s="1204"/>
      <c r="M68" s="982"/>
      <c r="N68" s="1205"/>
      <c r="O68" s="1206"/>
      <c r="P68" s="161"/>
      <c r="Q68" s="1205"/>
      <c r="R68" s="1207"/>
      <c r="S68" s="1206"/>
    </row>
    <row r="69" spans="1:19" ht="30" customHeight="1" x14ac:dyDescent="0.35">
      <c r="A69" s="158"/>
      <c r="B69" s="98"/>
      <c r="C69" s="94"/>
      <c r="D69" s="94"/>
      <c r="E69" s="137"/>
      <c r="F69" s="137"/>
      <c r="G69" s="162"/>
      <c r="H69" s="163" t="s">
        <v>72</v>
      </c>
      <c r="I69" s="1201"/>
      <c r="J69" s="1202"/>
      <c r="K69" s="1215">
        <v>9</v>
      </c>
      <c r="L69" s="1216"/>
      <c r="M69" s="164" t="s">
        <v>77</v>
      </c>
      <c r="N69" s="1217">
        <v>17250</v>
      </c>
      <c r="O69" s="1218"/>
      <c r="P69" s="165"/>
      <c r="Q69" s="1217">
        <f>K69*N69</f>
        <v>155250</v>
      </c>
      <c r="R69" s="1219"/>
      <c r="S69" s="1218"/>
    </row>
    <row r="70" spans="1:19" ht="30" customHeight="1" x14ac:dyDescent="0.35">
      <c r="A70" s="158"/>
      <c r="B70" s="108"/>
      <c r="C70" s="100"/>
      <c r="D70" s="100"/>
      <c r="E70" s="159"/>
      <c r="F70" s="159"/>
      <c r="G70" s="160"/>
      <c r="H70" s="1200" t="s">
        <v>176</v>
      </c>
      <c r="I70" s="1201"/>
      <c r="J70" s="1202"/>
      <c r="K70" s="1203"/>
      <c r="L70" s="1204"/>
      <c r="M70" s="982"/>
      <c r="N70" s="1205"/>
      <c r="O70" s="1206"/>
      <c r="P70" s="161"/>
      <c r="Q70" s="1205"/>
      <c r="R70" s="1207"/>
      <c r="S70" s="1206"/>
    </row>
    <row r="71" spans="1:19" ht="30" customHeight="1" x14ac:dyDescent="0.35">
      <c r="A71" s="158"/>
      <c r="B71" s="98"/>
      <c r="C71" s="94"/>
      <c r="D71" s="94"/>
      <c r="E71" s="137"/>
      <c r="F71" s="137"/>
      <c r="G71" s="162"/>
      <c r="H71" s="163" t="s">
        <v>72</v>
      </c>
      <c r="I71" s="1201"/>
      <c r="J71" s="1202"/>
      <c r="K71" s="1215">
        <v>5</v>
      </c>
      <c r="L71" s="1216"/>
      <c r="M71" s="164" t="s">
        <v>77</v>
      </c>
      <c r="N71" s="1217">
        <v>29000</v>
      </c>
      <c r="O71" s="1218"/>
      <c r="P71" s="165"/>
      <c r="Q71" s="1217">
        <f>K71*N71</f>
        <v>145000</v>
      </c>
      <c r="R71" s="1219"/>
      <c r="S71" s="1218"/>
    </row>
    <row r="72" spans="1:19" ht="29.25" customHeight="1" thickBot="1" x14ac:dyDescent="0.4">
      <c r="B72" s="179"/>
      <c r="C72" s="180"/>
      <c r="D72" s="181"/>
      <c r="E72" s="182"/>
      <c r="F72" s="182"/>
      <c r="G72" s="182"/>
      <c r="H72" s="183"/>
      <c r="I72" s="1329" t="s">
        <v>114</v>
      </c>
      <c r="J72" s="1329"/>
      <c r="K72" s="1329"/>
      <c r="L72" s="1329"/>
      <c r="M72" s="1329"/>
      <c r="N72" s="1329"/>
      <c r="O72" s="1330"/>
      <c r="P72" s="184"/>
      <c r="Q72" s="1331">
        <f>Q43</f>
        <v>3023250</v>
      </c>
      <c r="R72" s="1332"/>
      <c r="S72" s="1333"/>
    </row>
    <row r="73" spans="1:19" ht="29.25" customHeight="1" thickBot="1" x14ac:dyDescent="0.4">
      <c r="B73" s="185"/>
      <c r="C73" s="185"/>
      <c r="D73" s="186"/>
      <c r="E73" s="187"/>
      <c r="F73" s="187"/>
      <c r="G73" s="187"/>
      <c r="H73" s="188"/>
      <c r="I73" s="189"/>
      <c r="J73" s="189"/>
      <c r="K73" s="189"/>
      <c r="L73" s="189"/>
      <c r="M73" s="189"/>
      <c r="N73" s="189"/>
      <c r="O73" s="189"/>
      <c r="P73" s="190"/>
      <c r="Q73" s="191"/>
      <c r="R73" s="191"/>
      <c r="S73" s="191"/>
    </row>
    <row r="74" spans="1:19" ht="29.25" customHeight="1" thickBot="1" x14ac:dyDescent="0.4">
      <c r="B74" s="1095" t="s">
        <v>42</v>
      </c>
      <c r="C74" s="1096"/>
      <c r="D74" s="1096"/>
      <c r="E74" s="1096"/>
      <c r="F74" s="1096"/>
      <c r="G74" s="1096"/>
      <c r="H74" s="1096"/>
      <c r="I74" s="1326" t="s">
        <v>177</v>
      </c>
      <c r="J74" s="1327"/>
      <c r="K74" s="1327"/>
      <c r="L74" s="1327"/>
      <c r="M74" s="1327"/>
      <c r="N74" s="1327"/>
      <c r="O74" s="1327"/>
      <c r="P74" s="1328"/>
      <c r="Q74" s="1169"/>
      <c r="R74" s="1169"/>
      <c r="S74" s="1162"/>
    </row>
    <row r="75" spans="1:19" ht="29.25" customHeight="1" thickBot="1" x14ac:dyDescent="0.4">
      <c r="B75" s="1082" t="s">
        <v>44</v>
      </c>
      <c r="C75" s="1083"/>
      <c r="D75" s="1083"/>
      <c r="E75" s="1083"/>
      <c r="F75" s="1083"/>
      <c r="G75" s="1083"/>
      <c r="H75" s="1256"/>
      <c r="I75" s="1089" t="s">
        <v>45</v>
      </c>
      <c r="J75" s="1089"/>
      <c r="K75" s="1089"/>
      <c r="L75" s="1089"/>
      <c r="M75" s="1089"/>
      <c r="N75" s="1089"/>
      <c r="O75" s="1089"/>
      <c r="P75" s="1272"/>
      <c r="Q75" s="1084"/>
      <c r="R75" s="1084"/>
      <c r="S75" s="1085"/>
    </row>
    <row r="76" spans="1:19" ht="29.25" customHeight="1" thickBot="1" x14ac:dyDescent="0.4">
      <c r="B76" s="1098" t="s">
        <v>46</v>
      </c>
      <c r="C76" s="1089"/>
      <c r="D76" s="1089"/>
      <c r="E76" s="1089"/>
      <c r="F76" s="1089"/>
      <c r="G76" s="1089"/>
      <c r="H76" s="1272"/>
      <c r="I76" s="1089" t="s">
        <v>47</v>
      </c>
      <c r="J76" s="1089"/>
      <c r="K76" s="1089"/>
      <c r="L76" s="1089"/>
      <c r="M76" s="1089"/>
      <c r="N76" s="1089"/>
      <c r="O76" s="1089"/>
      <c r="P76" s="1272"/>
      <c r="Q76" s="1084"/>
      <c r="R76" s="1084"/>
      <c r="S76" s="1085"/>
    </row>
    <row r="77" spans="1:19" ht="29.25" customHeight="1" thickBot="1" x14ac:dyDescent="0.4">
      <c r="B77" s="1082" t="s">
        <v>48</v>
      </c>
      <c r="C77" s="1083"/>
      <c r="D77" s="1083"/>
      <c r="E77" s="1083"/>
      <c r="F77" s="1083"/>
      <c r="G77" s="1083"/>
      <c r="H77" s="1256"/>
      <c r="I77" s="1089" t="s">
        <v>49</v>
      </c>
      <c r="J77" s="1089"/>
      <c r="K77" s="1089"/>
      <c r="L77" s="1089"/>
      <c r="M77" s="1089"/>
      <c r="N77" s="1089"/>
      <c r="O77" s="1089"/>
      <c r="P77" s="1272"/>
      <c r="Q77" s="1084"/>
      <c r="R77" s="1084"/>
      <c r="S77" s="1085"/>
    </row>
    <row r="78" spans="1:19" ht="29.25" customHeight="1" thickBot="1" x14ac:dyDescent="0.4">
      <c r="B78" s="1090" t="s">
        <v>50</v>
      </c>
      <c r="C78" s="1091"/>
      <c r="D78" s="1091"/>
      <c r="E78" s="1091"/>
      <c r="F78" s="1091"/>
      <c r="G78" s="1091"/>
      <c r="H78" s="1091"/>
      <c r="I78" s="1261" t="s">
        <v>51</v>
      </c>
      <c r="J78" s="1262"/>
      <c r="K78" s="26"/>
      <c r="L78" s="26"/>
      <c r="M78" s="286"/>
      <c r="N78" s="26"/>
      <c r="O78" s="26" t="s">
        <v>52</v>
      </c>
      <c r="P78" s="286"/>
      <c r="Q78" s="1093"/>
      <c r="R78" s="1093"/>
      <c r="S78" s="1094"/>
    </row>
    <row r="79" spans="1:19" ht="44.25" customHeight="1" thickTop="1" thickBot="1" x14ac:dyDescent="0.4">
      <c r="B79" s="1319" t="s">
        <v>50</v>
      </c>
      <c r="C79" s="1320"/>
      <c r="D79" s="1320"/>
      <c r="E79" s="1320"/>
      <c r="F79" s="1320"/>
      <c r="G79" s="1320"/>
      <c r="H79" s="1320"/>
      <c r="I79" s="1323" t="s">
        <v>178</v>
      </c>
      <c r="J79" s="1324"/>
      <c r="K79" s="1324"/>
      <c r="L79" s="1324"/>
      <c r="M79" s="287"/>
      <c r="N79" s="1324" t="s">
        <v>179</v>
      </c>
      <c r="O79" s="1324"/>
      <c r="P79" s="1325"/>
      <c r="Q79" s="1113"/>
      <c r="R79" s="1113"/>
      <c r="S79" s="1114"/>
    </row>
    <row r="80" spans="1:19" ht="0.75" hidden="1" customHeight="1" thickBot="1" x14ac:dyDescent="0.4">
      <c r="B80" s="1321"/>
      <c r="C80" s="1322"/>
      <c r="D80" s="1322"/>
      <c r="E80" s="1322"/>
      <c r="F80" s="1322"/>
      <c r="G80" s="1322"/>
      <c r="H80" s="1322"/>
      <c r="I80" s="1115"/>
      <c r="J80" s="1115"/>
      <c r="K80" s="192"/>
      <c r="L80" s="192"/>
      <c r="M80" s="192"/>
      <c r="N80" s="192"/>
      <c r="O80" s="192"/>
      <c r="P80" s="192"/>
      <c r="Q80" s="193"/>
      <c r="R80" s="193"/>
      <c r="S80" s="195"/>
    </row>
    <row r="81" spans="1:19" ht="21" customHeight="1" thickTop="1" x14ac:dyDescent="0.35">
      <c r="B81" s="199">
        <v>5</v>
      </c>
      <c r="C81" s="198">
        <v>1</v>
      </c>
      <c r="D81" s="198"/>
      <c r="E81" s="197"/>
      <c r="F81" s="197"/>
      <c r="G81" s="196"/>
      <c r="H81" s="1312" t="s">
        <v>64</v>
      </c>
      <c r="I81" s="1313"/>
      <c r="J81" s="1314"/>
      <c r="K81" s="1315">
        <v>0</v>
      </c>
      <c r="L81" s="1315"/>
      <c r="M81" s="289" t="s">
        <v>2</v>
      </c>
      <c r="N81" s="1316">
        <v>0</v>
      </c>
      <c r="O81" s="1317"/>
      <c r="P81" s="288" t="s">
        <v>2</v>
      </c>
      <c r="Q81" s="977"/>
      <c r="R81" s="977">
        <f>Q82</f>
        <v>17442700</v>
      </c>
      <c r="S81" s="978"/>
    </row>
    <row r="82" spans="1:19" ht="21" customHeight="1" x14ac:dyDescent="0.35">
      <c r="B82" s="66">
        <v>5</v>
      </c>
      <c r="C82" s="67">
        <v>1</v>
      </c>
      <c r="D82" s="68" t="s">
        <v>73</v>
      </c>
      <c r="E82" s="127"/>
      <c r="F82" s="127"/>
      <c r="G82" s="132"/>
      <c r="H82" s="1230" t="s">
        <v>118</v>
      </c>
      <c r="I82" s="1231"/>
      <c r="J82" s="1236"/>
      <c r="K82" s="1318">
        <v>0</v>
      </c>
      <c r="L82" s="1221"/>
      <c r="M82" s="73" t="s">
        <v>2</v>
      </c>
      <c r="N82" s="1233">
        <v>0</v>
      </c>
      <c r="O82" s="1234"/>
      <c r="P82" s="74" t="s">
        <v>2</v>
      </c>
      <c r="Q82" s="1240">
        <f>Q83</f>
        <v>17442700</v>
      </c>
      <c r="R82" s="1240"/>
      <c r="S82" s="1240"/>
    </row>
    <row r="83" spans="1:19" ht="21" customHeight="1" x14ac:dyDescent="0.35">
      <c r="B83" s="66">
        <v>5</v>
      </c>
      <c r="C83" s="67">
        <v>1</v>
      </c>
      <c r="D83" s="68" t="s">
        <v>73</v>
      </c>
      <c r="E83" s="69" t="s">
        <v>65</v>
      </c>
      <c r="F83" s="127"/>
      <c r="G83" s="132"/>
      <c r="H83" s="1230" t="s">
        <v>119</v>
      </c>
      <c r="I83" s="1231"/>
      <c r="J83" s="1236"/>
      <c r="K83" s="1239"/>
      <c r="L83" s="1238"/>
      <c r="M83" s="272"/>
      <c r="N83" s="1237"/>
      <c r="O83" s="1238"/>
      <c r="P83" s="112" t="s">
        <v>2</v>
      </c>
      <c r="Q83" s="1240">
        <f>Q176</f>
        <v>17442700</v>
      </c>
      <c r="R83" s="1240"/>
      <c r="S83" s="1240"/>
    </row>
    <row r="84" spans="1:19" ht="21" customHeight="1" x14ac:dyDescent="0.35">
      <c r="B84" s="66">
        <v>5</v>
      </c>
      <c r="C84" s="67">
        <v>1</v>
      </c>
      <c r="D84" s="68" t="s">
        <v>73</v>
      </c>
      <c r="E84" s="69" t="s">
        <v>65</v>
      </c>
      <c r="F84" s="69" t="s">
        <v>65</v>
      </c>
      <c r="G84" s="132"/>
      <c r="H84" s="1230" t="s">
        <v>120</v>
      </c>
      <c r="I84" s="1231"/>
      <c r="J84" s="1232"/>
      <c r="K84" s="1220">
        <v>0</v>
      </c>
      <c r="L84" s="1221"/>
      <c r="M84" s="73"/>
      <c r="N84" s="1233">
        <v>0</v>
      </c>
      <c r="O84" s="1234"/>
      <c r="P84" s="74"/>
      <c r="Q84" s="1241">
        <f>Q85+Q118+Q126+Q129</f>
        <v>10696700</v>
      </c>
      <c r="R84" s="1241"/>
      <c r="S84" s="1241"/>
    </row>
    <row r="85" spans="1:19" ht="39.75" customHeight="1" x14ac:dyDescent="0.35">
      <c r="B85" s="66">
        <v>5</v>
      </c>
      <c r="C85" s="67">
        <v>1</v>
      </c>
      <c r="D85" s="68" t="s">
        <v>73</v>
      </c>
      <c r="E85" s="69" t="s">
        <v>65</v>
      </c>
      <c r="F85" s="69" t="s">
        <v>65</v>
      </c>
      <c r="G85" s="70" t="s">
        <v>121</v>
      </c>
      <c r="H85" s="1230" t="s">
        <v>180</v>
      </c>
      <c r="I85" s="1231"/>
      <c r="J85" s="1232"/>
      <c r="K85" s="1220"/>
      <c r="L85" s="1221"/>
      <c r="M85" s="73" t="s">
        <v>2</v>
      </c>
      <c r="N85" s="1233"/>
      <c r="O85" s="1234"/>
      <c r="P85" s="75">
        <v>0</v>
      </c>
      <c r="Q85" s="1240">
        <f>Q87+Q89+Q91+Q93+Q95+Q97+Q99+Q101+Q103+Q105+Q107+Q109+Q111+Q113+Q115+Q117</f>
        <v>2871700</v>
      </c>
      <c r="R85" s="1240"/>
      <c r="S85" s="1240"/>
    </row>
    <row r="86" spans="1:19" ht="21" customHeight="1" x14ac:dyDescent="0.35">
      <c r="B86" s="108"/>
      <c r="C86" s="100"/>
      <c r="D86" s="101"/>
      <c r="E86" s="102"/>
      <c r="F86" s="102"/>
      <c r="G86" s="103"/>
      <c r="H86" s="1200" t="s">
        <v>181</v>
      </c>
      <c r="I86" s="1201"/>
      <c r="J86" s="1202"/>
      <c r="K86" s="1220"/>
      <c r="L86" s="1221"/>
      <c r="M86" s="73"/>
      <c r="N86" s="1222"/>
      <c r="O86" s="1223"/>
      <c r="P86" s="75"/>
      <c r="Q86" s="971"/>
      <c r="R86" s="985"/>
      <c r="S86" s="972"/>
    </row>
    <row r="87" spans="1:19" ht="25.5" customHeight="1" x14ac:dyDescent="0.35">
      <c r="B87" s="108"/>
      <c r="C87" s="100"/>
      <c r="D87" s="101"/>
      <c r="E87" s="102"/>
      <c r="F87" s="102"/>
      <c r="G87" s="103"/>
      <c r="H87" s="990" t="s">
        <v>124</v>
      </c>
      <c r="I87" s="97" t="s">
        <v>182</v>
      </c>
      <c r="J87" s="111"/>
      <c r="K87" s="1225">
        <v>2</v>
      </c>
      <c r="L87" s="1221"/>
      <c r="M87" s="41" t="s">
        <v>183</v>
      </c>
      <c r="N87" s="1227">
        <v>17000</v>
      </c>
      <c r="O87" s="1228"/>
      <c r="P87" s="42"/>
      <c r="Q87" s="1227">
        <f>K87*N87</f>
        <v>34000</v>
      </c>
      <c r="R87" s="1229"/>
      <c r="S87" s="1228"/>
    </row>
    <row r="88" spans="1:19" ht="19.5" customHeight="1" x14ac:dyDescent="0.35">
      <c r="B88" s="108"/>
      <c r="C88" s="100"/>
      <c r="D88" s="101"/>
      <c r="E88" s="102"/>
      <c r="F88" s="102"/>
      <c r="G88" s="103"/>
      <c r="H88" s="1200" t="s">
        <v>184</v>
      </c>
      <c r="I88" s="1201"/>
      <c r="J88" s="1202"/>
      <c r="K88" s="1220"/>
      <c r="L88" s="1221"/>
      <c r="M88" s="73"/>
      <c r="N88" s="1222"/>
      <c r="O88" s="1223"/>
      <c r="P88" s="75"/>
      <c r="Q88" s="1222"/>
      <c r="R88" s="1224"/>
      <c r="S88" s="1223"/>
    </row>
    <row r="89" spans="1:19" ht="33.75" customHeight="1" x14ac:dyDescent="0.35">
      <c r="B89" s="98"/>
      <c r="C89" s="94"/>
      <c r="D89" s="95"/>
      <c r="E89" s="96"/>
      <c r="F89" s="96"/>
      <c r="G89" s="99"/>
      <c r="H89" s="990" t="s">
        <v>72</v>
      </c>
      <c r="I89" s="1201"/>
      <c r="J89" s="1202"/>
      <c r="K89" s="1225">
        <v>1</v>
      </c>
      <c r="L89" s="1226"/>
      <c r="M89" s="41" t="s">
        <v>185</v>
      </c>
      <c r="N89" s="1227">
        <v>200000</v>
      </c>
      <c r="O89" s="1228"/>
      <c r="P89" s="42"/>
      <c r="Q89" s="1227">
        <f>K89*N89</f>
        <v>200000</v>
      </c>
      <c r="R89" s="1229"/>
      <c r="S89" s="1228"/>
    </row>
    <row r="90" spans="1:19" ht="19.5" customHeight="1" x14ac:dyDescent="0.35">
      <c r="B90" s="108"/>
      <c r="C90" s="100"/>
      <c r="D90" s="101"/>
      <c r="E90" s="102"/>
      <c r="F90" s="102"/>
      <c r="G90" s="103"/>
      <c r="H90" s="1200" t="s">
        <v>186</v>
      </c>
      <c r="I90" s="1201"/>
      <c r="J90" s="1202"/>
      <c r="K90" s="1220"/>
      <c r="L90" s="1221"/>
      <c r="M90" s="73"/>
      <c r="N90" s="1222"/>
      <c r="O90" s="1223"/>
      <c r="P90" s="75"/>
      <c r="Q90" s="1222"/>
      <c r="R90" s="1224"/>
      <c r="S90" s="1223"/>
    </row>
    <row r="91" spans="1:19" ht="33.75" customHeight="1" x14ac:dyDescent="0.35">
      <c r="B91" s="98"/>
      <c r="C91" s="94"/>
      <c r="D91" s="95"/>
      <c r="E91" s="96"/>
      <c r="F91" s="96"/>
      <c r="G91" s="99"/>
      <c r="H91" s="990" t="s">
        <v>72</v>
      </c>
      <c r="I91" s="1201" t="s">
        <v>187</v>
      </c>
      <c r="J91" s="1202"/>
      <c r="K91" s="1225">
        <v>15</v>
      </c>
      <c r="L91" s="1226"/>
      <c r="M91" s="41" t="s">
        <v>188</v>
      </c>
      <c r="N91" s="1227">
        <v>7000</v>
      </c>
      <c r="O91" s="1228"/>
      <c r="P91" s="42"/>
      <c r="Q91" s="1227">
        <f>K91*N91</f>
        <v>105000</v>
      </c>
      <c r="R91" s="1229"/>
      <c r="S91" s="1228"/>
    </row>
    <row r="92" spans="1:19" ht="18.75" customHeight="1" x14ac:dyDescent="0.35">
      <c r="A92" s="158"/>
      <c r="B92" s="108"/>
      <c r="C92" s="100"/>
      <c r="D92" s="100"/>
      <c r="E92" s="159"/>
      <c r="F92" s="159"/>
      <c r="G92" s="160"/>
      <c r="H92" s="1200" t="s">
        <v>186</v>
      </c>
      <c r="I92" s="1201"/>
      <c r="J92" s="1202"/>
      <c r="K92" s="1203"/>
      <c r="L92" s="1204"/>
      <c r="M92" s="982"/>
      <c r="N92" s="1205"/>
      <c r="O92" s="1206"/>
      <c r="P92" s="161"/>
      <c r="Q92" s="1205"/>
      <c r="R92" s="1207"/>
      <c r="S92" s="1206"/>
    </row>
    <row r="93" spans="1:19" ht="33.75" customHeight="1" x14ac:dyDescent="0.35">
      <c r="A93" s="158"/>
      <c r="B93" s="98"/>
      <c r="C93" s="94"/>
      <c r="D93" s="94"/>
      <c r="E93" s="137"/>
      <c r="F93" s="137"/>
      <c r="G93" s="162"/>
      <c r="H93" s="163" t="s">
        <v>72</v>
      </c>
      <c r="I93" s="1201" t="s">
        <v>189</v>
      </c>
      <c r="J93" s="1202"/>
      <c r="K93" s="1215">
        <v>4</v>
      </c>
      <c r="L93" s="1216"/>
      <c r="M93" s="164" t="s">
        <v>188</v>
      </c>
      <c r="N93" s="1217">
        <v>20700</v>
      </c>
      <c r="O93" s="1218"/>
      <c r="P93" s="165"/>
      <c r="Q93" s="1217">
        <f>K93*N93</f>
        <v>82800</v>
      </c>
      <c r="R93" s="1219"/>
      <c r="S93" s="1218"/>
    </row>
    <row r="94" spans="1:19" ht="19.5" customHeight="1" x14ac:dyDescent="0.35">
      <c r="A94" s="158"/>
      <c r="B94" s="108"/>
      <c r="C94" s="100"/>
      <c r="D94" s="100"/>
      <c r="E94" s="159"/>
      <c r="F94" s="159"/>
      <c r="G94" s="160"/>
      <c r="H94" s="1200" t="s">
        <v>190</v>
      </c>
      <c r="I94" s="1201"/>
      <c r="J94" s="1202"/>
      <c r="K94" s="1203"/>
      <c r="L94" s="1204"/>
      <c r="M94" s="982"/>
      <c r="N94" s="1205"/>
      <c r="O94" s="1206"/>
      <c r="P94" s="161"/>
      <c r="Q94" s="1205"/>
      <c r="R94" s="1207"/>
      <c r="S94" s="1206"/>
    </row>
    <row r="95" spans="1:19" ht="33.75" customHeight="1" x14ac:dyDescent="0.35">
      <c r="A95" s="158"/>
      <c r="B95" s="98"/>
      <c r="C95" s="94"/>
      <c r="D95" s="94"/>
      <c r="E95" s="137"/>
      <c r="F95" s="137"/>
      <c r="G95" s="162"/>
      <c r="H95" s="163" t="s">
        <v>72</v>
      </c>
      <c r="I95" s="1201" t="s">
        <v>191</v>
      </c>
      <c r="J95" s="1202"/>
      <c r="K95" s="1215">
        <v>10</v>
      </c>
      <c r="L95" s="1216"/>
      <c r="M95" s="164" t="s">
        <v>77</v>
      </c>
      <c r="N95" s="1217">
        <v>18000</v>
      </c>
      <c r="O95" s="1218"/>
      <c r="P95" s="165"/>
      <c r="Q95" s="1217">
        <f>K95*N95</f>
        <v>180000</v>
      </c>
      <c r="R95" s="1219"/>
      <c r="S95" s="1218"/>
    </row>
    <row r="96" spans="1:19" ht="18" customHeight="1" x14ac:dyDescent="0.35">
      <c r="A96" s="158"/>
      <c r="B96" s="108"/>
      <c r="C96" s="100"/>
      <c r="D96" s="100"/>
      <c r="E96" s="159"/>
      <c r="F96" s="159"/>
      <c r="G96" s="160"/>
      <c r="H96" s="1200" t="s">
        <v>190</v>
      </c>
      <c r="I96" s="1201"/>
      <c r="J96" s="1202"/>
      <c r="K96" s="1203"/>
      <c r="L96" s="1204"/>
      <c r="M96" s="982"/>
      <c r="N96" s="1205"/>
      <c r="O96" s="1206"/>
      <c r="P96" s="161"/>
      <c r="Q96" s="1205"/>
      <c r="R96" s="1207"/>
      <c r="S96" s="1206"/>
    </row>
    <row r="97" spans="1:19" ht="33.75" customHeight="1" x14ac:dyDescent="0.35">
      <c r="A97" s="158"/>
      <c r="B97" s="98"/>
      <c r="C97" s="94"/>
      <c r="D97" s="94"/>
      <c r="E97" s="137"/>
      <c r="F97" s="137"/>
      <c r="G97" s="162"/>
      <c r="H97" s="163" t="s">
        <v>72</v>
      </c>
      <c r="I97" s="1201" t="s">
        <v>192</v>
      </c>
      <c r="J97" s="1202"/>
      <c r="K97" s="1215">
        <v>15</v>
      </c>
      <c r="L97" s="1216"/>
      <c r="M97" s="164" t="s">
        <v>77</v>
      </c>
      <c r="N97" s="1217">
        <v>4000</v>
      </c>
      <c r="O97" s="1218"/>
      <c r="P97" s="165"/>
      <c r="Q97" s="1217">
        <f>K97*N97</f>
        <v>60000</v>
      </c>
      <c r="R97" s="1219"/>
      <c r="S97" s="1218"/>
    </row>
    <row r="98" spans="1:19" ht="18" customHeight="1" x14ac:dyDescent="0.35">
      <c r="A98" s="158"/>
      <c r="B98" s="108"/>
      <c r="C98" s="100"/>
      <c r="D98" s="100"/>
      <c r="E98" s="159"/>
      <c r="F98" s="159"/>
      <c r="G98" s="160"/>
      <c r="H98" s="1200" t="s">
        <v>193</v>
      </c>
      <c r="I98" s="1201"/>
      <c r="J98" s="1202"/>
      <c r="K98" s="1203"/>
      <c r="L98" s="1204"/>
      <c r="M98" s="982"/>
      <c r="N98" s="1205"/>
      <c r="O98" s="1206"/>
      <c r="P98" s="161"/>
      <c r="Q98" s="1205"/>
      <c r="R98" s="1207"/>
      <c r="S98" s="1206"/>
    </row>
    <row r="99" spans="1:19" ht="33.75" customHeight="1" x14ac:dyDescent="0.35">
      <c r="A99" s="158"/>
      <c r="B99" s="98"/>
      <c r="C99" s="94"/>
      <c r="D99" s="94"/>
      <c r="E99" s="137"/>
      <c r="F99" s="137"/>
      <c r="G99" s="162"/>
      <c r="H99" s="163" t="s">
        <v>72</v>
      </c>
      <c r="I99" s="1201"/>
      <c r="J99" s="1202"/>
      <c r="K99" s="1215">
        <v>15</v>
      </c>
      <c r="L99" s="1216"/>
      <c r="M99" s="164" t="s">
        <v>77</v>
      </c>
      <c r="N99" s="1217">
        <v>7000</v>
      </c>
      <c r="O99" s="1218"/>
      <c r="P99" s="165"/>
      <c r="Q99" s="1217">
        <f>K99*N99</f>
        <v>105000</v>
      </c>
      <c r="R99" s="1219"/>
      <c r="S99" s="1218"/>
    </row>
    <row r="100" spans="1:19" ht="20.25" customHeight="1" x14ac:dyDescent="0.35">
      <c r="A100" s="158"/>
      <c r="B100" s="108"/>
      <c r="C100" s="100"/>
      <c r="D100" s="100"/>
      <c r="E100" s="159"/>
      <c r="F100" s="159"/>
      <c r="G100" s="160"/>
      <c r="H100" s="1200" t="s">
        <v>194</v>
      </c>
      <c r="I100" s="1201"/>
      <c r="J100" s="1202"/>
      <c r="K100" s="1203"/>
      <c r="L100" s="1204"/>
      <c r="M100" s="982"/>
      <c r="N100" s="1205"/>
      <c r="O100" s="1206"/>
      <c r="P100" s="161"/>
      <c r="Q100" s="1205"/>
      <c r="R100" s="1207"/>
      <c r="S100" s="1206"/>
    </row>
    <row r="101" spans="1:19" ht="30" customHeight="1" x14ac:dyDescent="0.35">
      <c r="A101" s="158"/>
      <c r="B101" s="98"/>
      <c r="C101" s="94"/>
      <c r="D101" s="94"/>
      <c r="E101" s="137"/>
      <c r="F101" s="137"/>
      <c r="G101" s="162"/>
      <c r="H101" s="163" t="s">
        <v>72</v>
      </c>
      <c r="I101" s="1201" t="s">
        <v>182</v>
      </c>
      <c r="J101" s="1202"/>
      <c r="K101" s="1215">
        <v>11</v>
      </c>
      <c r="L101" s="1216"/>
      <c r="M101" s="164" t="s">
        <v>195</v>
      </c>
      <c r="N101" s="1217">
        <v>4600</v>
      </c>
      <c r="O101" s="1218"/>
      <c r="P101" s="165"/>
      <c r="Q101" s="1217">
        <f>K101*N101</f>
        <v>50600</v>
      </c>
      <c r="R101" s="1219"/>
      <c r="S101" s="1218"/>
    </row>
    <row r="102" spans="1:19" ht="23.25" customHeight="1" x14ac:dyDescent="0.35">
      <c r="A102" s="158"/>
      <c r="B102" s="108"/>
      <c r="C102" s="100"/>
      <c r="D102" s="100"/>
      <c r="E102" s="159"/>
      <c r="F102" s="159"/>
      <c r="G102" s="160"/>
      <c r="H102" s="1200" t="s">
        <v>196</v>
      </c>
      <c r="I102" s="1201"/>
      <c r="J102" s="1202"/>
      <c r="K102" s="1203"/>
      <c r="L102" s="1204"/>
      <c r="M102" s="982"/>
      <c r="N102" s="1205"/>
      <c r="O102" s="1206"/>
      <c r="P102" s="161"/>
      <c r="Q102" s="1205"/>
      <c r="R102" s="1207"/>
      <c r="S102" s="1206"/>
    </row>
    <row r="103" spans="1:19" ht="30" customHeight="1" x14ac:dyDescent="0.35">
      <c r="A103" s="158"/>
      <c r="B103" s="98"/>
      <c r="C103" s="94"/>
      <c r="D103" s="94"/>
      <c r="E103" s="137"/>
      <c r="F103" s="137"/>
      <c r="G103" s="162"/>
      <c r="H103" s="163" t="s">
        <v>72</v>
      </c>
      <c r="I103" s="1201" t="s">
        <v>182</v>
      </c>
      <c r="J103" s="1202"/>
      <c r="K103" s="1215">
        <v>10</v>
      </c>
      <c r="L103" s="1216"/>
      <c r="M103" s="164" t="s">
        <v>77</v>
      </c>
      <c r="N103" s="1217">
        <v>5000</v>
      </c>
      <c r="O103" s="1218"/>
      <c r="P103" s="165"/>
      <c r="Q103" s="1217">
        <f>K103*N103</f>
        <v>50000</v>
      </c>
      <c r="R103" s="1219"/>
      <c r="S103" s="1218"/>
    </row>
    <row r="104" spans="1:19" ht="23.25" customHeight="1" x14ac:dyDescent="0.35">
      <c r="A104" s="158"/>
      <c r="B104" s="108"/>
      <c r="C104" s="100"/>
      <c r="D104" s="100"/>
      <c r="E104" s="159"/>
      <c r="F104" s="159"/>
      <c r="G104" s="160"/>
      <c r="H104" s="1200" t="s">
        <v>197</v>
      </c>
      <c r="I104" s="1201"/>
      <c r="J104" s="1202"/>
      <c r="K104" s="1203"/>
      <c r="L104" s="1204"/>
      <c r="M104" s="982"/>
      <c r="N104" s="1205"/>
      <c r="O104" s="1206"/>
      <c r="P104" s="161"/>
      <c r="Q104" s="1205"/>
      <c r="R104" s="1207"/>
      <c r="S104" s="1206"/>
    </row>
    <row r="105" spans="1:19" ht="30" customHeight="1" x14ac:dyDescent="0.35">
      <c r="A105" s="158"/>
      <c r="B105" s="98"/>
      <c r="C105" s="94"/>
      <c r="D105" s="94"/>
      <c r="E105" s="137"/>
      <c r="F105" s="137"/>
      <c r="G105" s="162"/>
      <c r="H105" s="163" t="s">
        <v>72</v>
      </c>
      <c r="I105" s="1201"/>
      <c r="J105" s="1202"/>
      <c r="K105" s="1215">
        <v>40</v>
      </c>
      <c r="L105" s="1216"/>
      <c r="M105" s="164" t="s">
        <v>77</v>
      </c>
      <c r="N105" s="1217">
        <v>30000</v>
      </c>
      <c r="O105" s="1218"/>
      <c r="P105" s="165"/>
      <c r="Q105" s="1217">
        <f>K105*N105</f>
        <v>1200000</v>
      </c>
      <c r="R105" s="1219"/>
      <c r="S105" s="1218"/>
    </row>
    <row r="106" spans="1:19" ht="23.25" customHeight="1" x14ac:dyDescent="0.35">
      <c r="A106" s="158"/>
      <c r="B106" s="108"/>
      <c r="C106" s="100"/>
      <c r="D106" s="100"/>
      <c r="E106" s="159"/>
      <c r="F106" s="159"/>
      <c r="G106" s="160"/>
      <c r="H106" s="1200" t="s">
        <v>198</v>
      </c>
      <c r="I106" s="1201"/>
      <c r="J106" s="1202"/>
      <c r="K106" s="1203"/>
      <c r="L106" s="1204"/>
      <c r="M106" s="982"/>
      <c r="N106" s="1205"/>
      <c r="O106" s="1206"/>
      <c r="P106" s="161"/>
      <c r="Q106" s="1205"/>
      <c r="R106" s="1207"/>
      <c r="S106" s="1206"/>
    </row>
    <row r="107" spans="1:19" ht="30" customHeight="1" x14ac:dyDescent="0.35">
      <c r="A107" s="158"/>
      <c r="B107" s="98"/>
      <c r="C107" s="94"/>
      <c r="D107" s="94"/>
      <c r="E107" s="137"/>
      <c r="F107" s="137"/>
      <c r="G107" s="162"/>
      <c r="H107" s="163" t="s">
        <v>72</v>
      </c>
      <c r="I107" s="1201" t="s">
        <v>199</v>
      </c>
      <c r="J107" s="1202"/>
      <c r="K107" s="1215">
        <v>14</v>
      </c>
      <c r="L107" s="1216"/>
      <c r="M107" s="164" t="s">
        <v>188</v>
      </c>
      <c r="N107" s="1217">
        <v>4000</v>
      </c>
      <c r="O107" s="1218"/>
      <c r="P107" s="165"/>
      <c r="Q107" s="1217">
        <f>K107*N107</f>
        <v>56000</v>
      </c>
      <c r="R107" s="1219"/>
      <c r="S107" s="1218"/>
    </row>
    <row r="108" spans="1:19" ht="19.5" customHeight="1" x14ac:dyDescent="0.35">
      <c r="A108" s="158"/>
      <c r="B108" s="108"/>
      <c r="C108" s="100"/>
      <c r="D108" s="100"/>
      <c r="E108" s="159"/>
      <c r="F108" s="159"/>
      <c r="G108" s="160"/>
      <c r="H108" s="1200" t="s">
        <v>200</v>
      </c>
      <c r="I108" s="1201"/>
      <c r="J108" s="1202"/>
      <c r="K108" s="1203"/>
      <c r="L108" s="1204"/>
      <c r="M108" s="982"/>
      <c r="N108" s="1205"/>
      <c r="O108" s="1206"/>
      <c r="P108" s="161"/>
      <c r="Q108" s="1205"/>
      <c r="R108" s="1207"/>
      <c r="S108" s="1206"/>
    </row>
    <row r="109" spans="1:19" ht="30" customHeight="1" x14ac:dyDescent="0.35">
      <c r="A109" s="158"/>
      <c r="B109" s="98"/>
      <c r="C109" s="94"/>
      <c r="D109" s="94"/>
      <c r="E109" s="137"/>
      <c r="F109" s="137"/>
      <c r="G109" s="162"/>
      <c r="H109" s="163" t="s">
        <v>72</v>
      </c>
      <c r="I109" s="1201"/>
      <c r="J109" s="1202"/>
      <c r="K109" s="1215">
        <v>1</v>
      </c>
      <c r="L109" s="1216"/>
      <c r="M109" s="164" t="s">
        <v>185</v>
      </c>
      <c r="N109" s="1217">
        <v>60300</v>
      </c>
      <c r="O109" s="1218"/>
      <c r="P109" s="165"/>
      <c r="Q109" s="1217">
        <f>K109*N109</f>
        <v>60300</v>
      </c>
      <c r="R109" s="1219"/>
      <c r="S109" s="1218"/>
    </row>
    <row r="110" spans="1:19" ht="21.75" customHeight="1" x14ac:dyDescent="0.35">
      <c r="A110" s="158"/>
      <c r="B110" s="108"/>
      <c r="C110" s="100"/>
      <c r="D110" s="100"/>
      <c r="E110" s="159"/>
      <c r="F110" s="159"/>
      <c r="G110" s="160"/>
      <c r="H110" s="1200" t="s">
        <v>201</v>
      </c>
      <c r="I110" s="1201"/>
      <c r="J110" s="1202"/>
      <c r="K110" s="1203"/>
      <c r="L110" s="1204"/>
      <c r="M110" s="982"/>
      <c r="N110" s="1205"/>
      <c r="O110" s="1206"/>
      <c r="P110" s="161"/>
      <c r="Q110" s="1205"/>
      <c r="R110" s="1207"/>
      <c r="S110" s="1206"/>
    </row>
    <row r="111" spans="1:19" ht="30" customHeight="1" x14ac:dyDescent="0.35">
      <c r="A111" s="158"/>
      <c r="B111" s="98"/>
      <c r="C111" s="94"/>
      <c r="D111" s="94"/>
      <c r="E111" s="137"/>
      <c r="F111" s="137"/>
      <c r="G111" s="162"/>
      <c r="H111" s="163" t="s">
        <v>72</v>
      </c>
      <c r="I111" s="1201"/>
      <c r="J111" s="1202"/>
      <c r="K111" s="1215">
        <v>11</v>
      </c>
      <c r="L111" s="1216"/>
      <c r="M111" s="164" t="s">
        <v>77</v>
      </c>
      <c r="N111" s="1217">
        <v>5000</v>
      </c>
      <c r="O111" s="1218"/>
      <c r="P111" s="165"/>
      <c r="Q111" s="1217">
        <f>K111*N111</f>
        <v>55000</v>
      </c>
      <c r="R111" s="1219"/>
      <c r="S111" s="1218"/>
    </row>
    <row r="112" spans="1:19" ht="30" customHeight="1" x14ac:dyDescent="0.35">
      <c r="A112" s="158"/>
      <c r="B112" s="108"/>
      <c r="C112" s="100"/>
      <c r="D112" s="100"/>
      <c r="E112" s="159"/>
      <c r="F112" s="159"/>
      <c r="G112" s="160"/>
      <c r="H112" s="1200" t="s">
        <v>202</v>
      </c>
      <c r="I112" s="1201"/>
      <c r="J112" s="1202"/>
      <c r="K112" s="1203"/>
      <c r="L112" s="1204"/>
      <c r="M112" s="982"/>
      <c r="N112" s="1205"/>
      <c r="O112" s="1206"/>
      <c r="P112" s="161"/>
      <c r="Q112" s="1205"/>
      <c r="R112" s="1207"/>
      <c r="S112" s="1206"/>
    </row>
    <row r="113" spans="1:19" ht="30" customHeight="1" x14ac:dyDescent="0.35">
      <c r="A113" s="158"/>
      <c r="B113" s="98"/>
      <c r="C113" s="94"/>
      <c r="D113" s="94"/>
      <c r="E113" s="137"/>
      <c r="F113" s="137"/>
      <c r="G113" s="162"/>
      <c r="H113" s="163" t="s">
        <v>72</v>
      </c>
      <c r="I113" s="1201" t="s">
        <v>203</v>
      </c>
      <c r="J113" s="1202"/>
      <c r="K113" s="1215">
        <v>3</v>
      </c>
      <c r="L113" s="1216"/>
      <c r="M113" s="164" t="s">
        <v>77</v>
      </c>
      <c r="N113" s="1217">
        <v>175000</v>
      </c>
      <c r="O113" s="1218"/>
      <c r="P113" s="165"/>
      <c r="Q113" s="1217">
        <f>K113*N113</f>
        <v>525000</v>
      </c>
      <c r="R113" s="1219"/>
      <c r="S113" s="1218"/>
    </row>
    <row r="114" spans="1:19" ht="20.25" customHeight="1" x14ac:dyDescent="0.35">
      <c r="A114" s="158"/>
      <c r="B114" s="108"/>
      <c r="C114" s="100"/>
      <c r="D114" s="100"/>
      <c r="E114" s="159"/>
      <c r="F114" s="159"/>
      <c r="G114" s="160"/>
      <c r="H114" s="1200" t="s">
        <v>204</v>
      </c>
      <c r="I114" s="1201"/>
      <c r="J114" s="1202"/>
      <c r="K114" s="1203"/>
      <c r="L114" s="1204"/>
      <c r="M114" s="982"/>
      <c r="N114" s="1205"/>
      <c r="O114" s="1206"/>
      <c r="P114" s="161"/>
      <c r="Q114" s="1205"/>
      <c r="R114" s="1207"/>
      <c r="S114" s="1206"/>
    </row>
    <row r="115" spans="1:19" ht="30" customHeight="1" x14ac:dyDescent="0.35">
      <c r="A115" s="158"/>
      <c r="B115" s="98"/>
      <c r="C115" s="94"/>
      <c r="D115" s="94"/>
      <c r="E115" s="137"/>
      <c r="F115" s="137"/>
      <c r="G115" s="162"/>
      <c r="H115" s="163" t="s">
        <v>72</v>
      </c>
      <c r="I115" s="1201"/>
      <c r="J115" s="1202"/>
      <c r="K115" s="1215">
        <v>4</v>
      </c>
      <c r="L115" s="1216"/>
      <c r="M115" s="164" t="s">
        <v>205</v>
      </c>
      <c r="N115" s="1217">
        <v>17000</v>
      </c>
      <c r="O115" s="1218"/>
      <c r="P115" s="165"/>
      <c r="Q115" s="1217">
        <f>K115*N115</f>
        <v>68000</v>
      </c>
      <c r="R115" s="1219"/>
      <c r="S115" s="1218"/>
    </row>
    <row r="116" spans="1:19" ht="19.5" customHeight="1" x14ac:dyDescent="0.35">
      <c r="B116" s="109"/>
      <c r="C116" s="104"/>
      <c r="D116" s="105"/>
      <c r="E116" s="106"/>
      <c r="F116" s="106"/>
      <c r="G116" s="107"/>
      <c r="H116" s="1200" t="s">
        <v>206</v>
      </c>
      <c r="I116" s="1201"/>
      <c r="J116" s="114"/>
      <c r="K116" s="1310"/>
      <c r="L116" s="1311"/>
      <c r="M116" s="73"/>
      <c r="N116" s="1222"/>
      <c r="O116" s="1223"/>
      <c r="P116" s="75"/>
      <c r="Q116" s="1222"/>
      <c r="R116" s="1224"/>
      <c r="S116" s="1223"/>
    </row>
    <row r="117" spans="1:19" ht="23.25" customHeight="1" x14ac:dyDescent="0.35">
      <c r="B117" s="279"/>
      <c r="C117" s="280"/>
      <c r="D117" s="281"/>
      <c r="E117" s="282"/>
      <c r="F117" s="282"/>
      <c r="G117" s="283"/>
      <c r="H117" s="146" t="s">
        <v>124</v>
      </c>
      <c r="I117" s="1298"/>
      <c r="J117" s="1299"/>
      <c r="K117" s="1301">
        <v>4</v>
      </c>
      <c r="L117" s="1302"/>
      <c r="M117" s="278" t="s">
        <v>77</v>
      </c>
      <c r="N117" s="1303">
        <v>10000</v>
      </c>
      <c r="O117" s="1304"/>
      <c r="P117" s="149"/>
      <c r="Q117" s="1305">
        <f>K117*N117</f>
        <v>40000</v>
      </c>
      <c r="R117" s="1306"/>
      <c r="S117" s="1307"/>
    </row>
    <row r="118" spans="1:19" ht="47.25" customHeight="1" x14ac:dyDescent="0.35">
      <c r="B118" s="98">
        <v>5</v>
      </c>
      <c r="C118" s="94">
        <v>1</v>
      </c>
      <c r="D118" s="95" t="s">
        <v>73</v>
      </c>
      <c r="E118" s="96" t="s">
        <v>65</v>
      </c>
      <c r="F118" s="96" t="s">
        <v>65</v>
      </c>
      <c r="G118" s="99" t="s">
        <v>207</v>
      </c>
      <c r="H118" s="1300" t="s">
        <v>208</v>
      </c>
      <c r="I118" s="1300"/>
      <c r="J118" s="1300"/>
      <c r="K118" s="1308"/>
      <c r="L118" s="1308"/>
      <c r="M118" s="222" t="s">
        <v>2</v>
      </c>
      <c r="N118" s="1309"/>
      <c r="O118" s="1309"/>
      <c r="P118" s="277">
        <v>0</v>
      </c>
      <c r="Q118" s="1309">
        <f>Q122+Q120</f>
        <v>3435000</v>
      </c>
      <c r="R118" s="1309"/>
      <c r="S118" s="1309"/>
    </row>
    <row r="119" spans="1:19" ht="19.5" customHeight="1" x14ac:dyDescent="0.35">
      <c r="B119" s="66"/>
      <c r="C119" s="67"/>
      <c r="D119" s="68"/>
      <c r="E119" s="69"/>
      <c r="F119" s="69"/>
      <c r="G119" s="70"/>
      <c r="H119" s="1200" t="s">
        <v>209</v>
      </c>
      <c r="I119" s="1201"/>
      <c r="J119" s="1202"/>
      <c r="K119" s="1220"/>
      <c r="L119" s="1221"/>
      <c r="M119" s="73"/>
      <c r="N119" s="1222"/>
      <c r="O119" s="1223"/>
      <c r="P119" s="75"/>
      <c r="Q119" s="1222"/>
      <c r="R119" s="1224"/>
      <c r="S119" s="1223"/>
    </row>
    <row r="120" spans="1:19" ht="19.5" customHeight="1" x14ac:dyDescent="0.35">
      <c r="B120" s="66"/>
      <c r="C120" s="67"/>
      <c r="D120" s="68"/>
      <c r="E120" s="69"/>
      <c r="F120" s="69"/>
      <c r="G120" s="70"/>
      <c r="H120" s="990" t="s">
        <v>124</v>
      </c>
      <c r="I120" s="1201" t="s">
        <v>210</v>
      </c>
      <c r="J120" s="1202"/>
      <c r="K120" s="1225">
        <v>15</v>
      </c>
      <c r="L120" s="1226"/>
      <c r="M120" s="41" t="s">
        <v>211</v>
      </c>
      <c r="N120" s="1227">
        <v>52000</v>
      </c>
      <c r="O120" s="1228"/>
      <c r="P120" s="42"/>
      <c r="Q120" s="1227">
        <f>K120*N120</f>
        <v>780000</v>
      </c>
      <c r="R120" s="1229"/>
      <c r="S120" s="1228"/>
    </row>
    <row r="121" spans="1:19" ht="23.25" customHeight="1" x14ac:dyDescent="0.35">
      <c r="B121" s="66"/>
      <c r="C121" s="67"/>
      <c r="D121" s="68"/>
      <c r="E121" s="69"/>
      <c r="F121" s="69"/>
      <c r="G121" s="70"/>
      <c r="H121" s="1200" t="s">
        <v>209</v>
      </c>
      <c r="I121" s="1201"/>
      <c r="J121" s="111"/>
      <c r="K121" s="1225"/>
      <c r="L121" s="1226"/>
      <c r="M121" s="41"/>
      <c r="N121" s="1227"/>
      <c r="O121" s="1228"/>
      <c r="P121" s="42"/>
      <c r="Q121" s="1227"/>
      <c r="R121" s="1229"/>
      <c r="S121" s="1228"/>
    </row>
    <row r="122" spans="1:19" ht="19.5" customHeight="1" x14ac:dyDescent="0.35">
      <c r="B122" s="66"/>
      <c r="C122" s="67"/>
      <c r="D122" s="68"/>
      <c r="E122" s="69"/>
      <c r="F122" s="69"/>
      <c r="G122" s="70"/>
      <c r="H122" s="990" t="s">
        <v>124</v>
      </c>
      <c r="I122" s="1298" t="s">
        <v>212</v>
      </c>
      <c r="J122" s="1299"/>
      <c r="K122" s="1225">
        <v>45</v>
      </c>
      <c r="L122" s="1226"/>
      <c r="M122" s="41" t="s">
        <v>211</v>
      </c>
      <c r="N122" s="1227">
        <v>59000</v>
      </c>
      <c r="O122" s="1228"/>
      <c r="P122" s="42"/>
      <c r="Q122" s="1227">
        <f>K122*N122</f>
        <v>2655000</v>
      </c>
      <c r="R122" s="1229"/>
      <c r="S122" s="1228"/>
    </row>
    <row r="123" spans="1:19" ht="47.25" customHeight="1" x14ac:dyDescent="0.35">
      <c r="B123" s="66">
        <v>5</v>
      </c>
      <c r="C123" s="67">
        <v>1</v>
      </c>
      <c r="D123" s="68" t="s">
        <v>73</v>
      </c>
      <c r="E123" s="69" t="s">
        <v>65</v>
      </c>
      <c r="F123" s="69" t="s">
        <v>65</v>
      </c>
      <c r="G123" s="70" t="s">
        <v>130</v>
      </c>
      <c r="H123" s="1294" t="s">
        <v>122</v>
      </c>
      <c r="I123" s="1300"/>
      <c r="J123" s="1300"/>
      <c r="K123" s="1295"/>
      <c r="L123" s="1295"/>
      <c r="M123" s="73" t="s">
        <v>2</v>
      </c>
      <c r="N123" s="1240"/>
      <c r="O123" s="1240"/>
      <c r="P123" s="75">
        <v>0</v>
      </c>
      <c r="Q123" s="1240">
        <f>Q127+Q125</f>
        <v>576000</v>
      </c>
      <c r="R123" s="1240"/>
      <c r="S123" s="1240"/>
    </row>
    <row r="124" spans="1:19" ht="19.5" customHeight="1" x14ac:dyDescent="0.35">
      <c r="B124" s="66"/>
      <c r="C124" s="67"/>
      <c r="D124" s="68"/>
      <c r="E124" s="69"/>
      <c r="F124" s="69"/>
      <c r="G124" s="70"/>
      <c r="H124" s="1200" t="s">
        <v>213</v>
      </c>
      <c r="I124" s="1201"/>
      <c r="J124" s="1202"/>
      <c r="K124" s="1220"/>
      <c r="L124" s="1221"/>
      <c r="M124" s="73"/>
      <c r="N124" s="1222"/>
      <c r="O124" s="1223"/>
      <c r="P124" s="75"/>
      <c r="Q124" s="1222"/>
      <c r="R124" s="1224"/>
      <c r="S124" s="1223"/>
    </row>
    <row r="125" spans="1:19" ht="19.5" customHeight="1" x14ac:dyDescent="0.35">
      <c r="B125" s="66"/>
      <c r="C125" s="67"/>
      <c r="D125" s="68"/>
      <c r="E125" s="69"/>
      <c r="F125" s="69"/>
      <c r="G125" s="70"/>
      <c r="H125" s="990" t="s">
        <v>124</v>
      </c>
      <c r="I125" s="1201" t="s">
        <v>214</v>
      </c>
      <c r="J125" s="1202"/>
      <c r="K125" s="1225">
        <v>24</v>
      </c>
      <c r="L125" s="1226"/>
      <c r="M125" s="41" t="s">
        <v>215</v>
      </c>
      <c r="N125" s="1227">
        <v>24000</v>
      </c>
      <c r="O125" s="1228"/>
      <c r="P125" s="42"/>
      <c r="Q125" s="1227">
        <f>K125*N125</f>
        <v>576000</v>
      </c>
      <c r="R125" s="1229"/>
      <c r="S125" s="1228"/>
    </row>
    <row r="126" spans="1:19" ht="39" customHeight="1" x14ac:dyDescent="0.35">
      <c r="B126" s="66">
        <v>5</v>
      </c>
      <c r="C126" s="67">
        <v>1</v>
      </c>
      <c r="D126" s="68" t="s">
        <v>73</v>
      </c>
      <c r="E126" s="69" t="s">
        <v>65</v>
      </c>
      <c r="F126" s="69" t="s">
        <v>65</v>
      </c>
      <c r="G126" s="70" t="s">
        <v>216</v>
      </c>
      <c r="H126" s="1294" t="s">
        <v>217</v>
      </c>
      <c r="I126" s="1294"/>
      <c r="J126" s="1294"/>
      <c r="K126" s="1295"/>
      <c r="L126" s="1295"/>
      <c r="M126" s="73" t="s">
        <v>2</v>
      </c>
      <c r="N126" s="1240"/>
      <c r="O126" s="1240"/>
      <c r="P126" s="75">
        <v>0</v>
      </c>
      <c r="Q126" s="1240">
        <f>Q128</f>
        <v>1300000</v>
      </c>
      <c r="R126" s="1240"/>
      <c r="S126" s="1240"/>
    </row>
    <row r="127" spans="1:19" ht="19.5" customHeight="1" x14ac:dyDescent="0.35">
      <c r="B127" s="66"/>
      <c r="C127" s="67"/>
      <c r="D127" s="68"/>
      <c r="E127" s="69"/>
      <c r="F127" s="69"/>
      <c r="G127" s="70"/>
      <c r="H127" s="1200" t="s">
        <v>218</v>
      </c>
      <c r="I127" s="1201"/>
      <c r="J127" s="1202"/>
      <c r="K127" s="1220"/>
      <c r="L127" s="1221"/>
      <c r="M127" s="73"/>
      <c r="N127" s="1222"/>
      <c r="O127" s="1223"/>
      <c r="P127" s="75"/>
      <c r="Q127" s="1222"/>
      <c r="R127" s="1224"/>
      <c r="S127" s="1223"/>
    </row>
    <row r="128" spans="1:19" ht="22.5" customHeight="1" x14ac:dyDescent="0.35">
      <c r="B128" s="66"/>
      <c r="C128" s="67"/>
      <c r="D128" s="68"/>
      <c r="E128" s="69"/>
      <c r="F128" s="69"/>
      <c r="G128" s="70"/>
      <c r="H128" s="990" t="s">
        <v>124</v>
      </c>
      <c r="I128" s="1243" t="s">
        <v>219</v>
      </c>
      <c r="J128" s="1244"/>
      <c r="K128" s="1225">
        <v>130</v>
      </c>
      <c r="L128" s="1226"/>
      <c r="M128" s="41" t="s">
        <v>77</v>
      </c>
      <c r="N128" s="1227">
        <v>10000</v>
      </c>
      <c r="O128" s="1228"/>
      <c r="P128" s="42"/>
      <c r="Q128" s="1227">
        <f>K128*N128</f>
        <v>1300000</v>
      </c>
      <c r="R128" s="1229"/>
      <c r="S128" s="1228"/>
    </row>
    <row r="129" spans="2:19" ht="39" customHeight="1" x14ac:dyDescent="0.35">
      <c r="B129" s="66">
        <v>5</v>
      </c>
      <c r="C129" s="67">
        <v>1</v>
      </c>
      <c r="D129" s="68" t="s">
        <v>73</v>
      </c>
      <c r="E129" s="69" t="s">
        <v>65</v>
      </c>
      <c r="F129" s="69" t="s">
        <v>65</v>
      </c>
      <c r="G129" s="70" t="s">
        <v>220</v>
      </c>
      <c r="H129" s="1294" t="s">
        <v>221</v>
      </c>
      <c r="I129" s="1294"/>
      <c r="J129" s="1294"/>
      <c r="K129" s="1295"/>
      <c r="L129" s="1295"/>
      <c r="M129" s="73" t="s">
        <v>2</v>
      </c>
      <c r="N129" s="1240"/>
      <c r="O129" s="1240"/>
      <c r="P129" s="75">
        <v>0</v>
      </c>
      <c r="Q129" s="1240">
        <f>Q131+Q133+Q135</f>
        <v>3090000</v>
      </c>
      <c r="R129" s="1240"/>
      <c r="S129" s="1240"/>
    </row>
    <row r="130" spans="2:19" ht="19.5" customHeight="1" x14ac:dyDescent="0.35">
      <c r="B130" s="66"/>
      <c r="C130" s="67"/>
      <c r="D130" s="68"/>
      <c r="E130" s="69"/>
      <c r="F130" s="69"/>
      <c r="G130" s="70"/>
      <c r="H130" s="1200" t="s">
        <v>222</v>
      </c>
      <c r="I130" s="1201"/>
      <c r="J130" s="114"/>
      <c r="K130" s="1220"/>
      <c r="L130" s="1221"/>
      <c r="M130" s="73"/>
      <c r="N130" s="1222"/>
      <c r="O130" s="1223"/>
      <c r="P130" s="75"/>
      <c r="Q130" s="1222"/>
      <c r="R130" s="1224"/>
      <c r="S130" s="1223"/>
    </row>
    <row r="131" spans="2:19" ht="19.5" customHeight="1" x14ac:dyDescent="0.35">
      <c r="B131" s="66"/>
      <c r="C131" s="67"/>
      <c r="D131" s="68"/>
      <c r="E131" s="69"/>
      <c r="F131" s="69"/>
      <c r="G131" s="70"/>
      <c r="H131" s="990" t="s">
        <v>124</v>
      </c>
      <c r="I131" s="1298"/>
      <c r="J131" s="1299"/>
      <c r="K131" s="1225">
        <v>4</v>
      </c>
      <c r="L131" s="1226"/>
      <c r="M131" s="41" t="s">
        <v>77</v>
      </c>
      <c r="N131" s="1227">
        <v>270000</v>
      </c>
      <c r="O131" s="1228"/>
      <c r="P131" s="42"/>
      <c r="Q131" s="1227">
        <f>K131*N131</f>
        <v>1080000</v>
      </c>
      <c r="R131" s="1229"/>
      <c r="S131" s="1228"/>
    </row>
    <row r="132" spans="2:19" ht="22.5" customHeight="1" x14ac:dyDescent="0.35">
      <c r="B132" s="66"/>
      <c r="C132" s="67"/>
      <c r="D132" s="68"/>
      <c r="E132" s="69"/>
      <c r="F132" s="69"/>
      <c r="G132" s="70"/>
      <c r="H132" s="1200" t="s">
        <v>223</v>
      </c>
      <c r="I132" s="1297"/>
      <c r="J132" s="166"/>
      <c r="K132" s="1225"/>
      <c r="L132" s="1226"/>
      <c r="M132" s="41"/>
      <c r="N132" s="1227"/>
      <c r="O132" s="1228"/>
      <c r="P132" s="42"/>
      <c r="Q132" s="1227"/>
      <c r="R132" s="1229"/>
      <c r="S132" s="1228"/>
    </row>
    <row r="133" spans="2:19" ht="19.5" customHeight="1" x14ac:dyDescent="0.35">
      <c r="B133" s="66"/>
      <c r="C133" s="67"/>
      <c r="D133" s="68"/>
      <c r="E133" s="69"/>
      <c r="F133" s="69"/>
      <c r="G133" s="70"/>
      <c r="H133" s="990" t="s">
        <v>124</v>
      </c>
      <c r="I133" s="1237"/>
      <c r="J133" s="1296"/>
      <c r="K133" s="1225">
        <v>5</v>
      </c>
      <c r="L133" s="1226"/>
      <c r="M133" s="41" t="s">
        <v>77</v>
      </c>
      <c r="N133" s="1227">
        <v>330000</v>
      </c>
      <c r="O133" s="1228"/>
      <c r="P133" s="42"/>
      <c r="Q133" s="1227">
        <f>K133*N133</f>
        <v>1650000</v>
      </c>
      <c r="R133" s="1229"/>
      <c r="S133" s="1228"/>
    </row>
    <row r="134" spans="2:19" ht="22.5" customHeight="1" x14ac:dyDescent="0.35">
      <c r="B134" s="66"/>
      <c r="C134" s="67"/>
      <c r="D134" s="68"/>
      <c r="E134" s="69"/>
      <c r="F134" s="69"/>
      <c r="G134" s="70"/>
      <c r="H134" s="1200" t="s">
        <v>224</v>
      </c>
      <c r="I134" s="1297"/>
      <c r="J134" s="166"/>
      <c r="K134" s="1225"/>
      <c r="L134" s="1226"/>
      <c r="M134" s="41"/>
      <c r="N134" s="1227"/>
      <c r="O134" s="1228"/>
      <c r="P134" s="42"/>
      <c r="Q134" s="1227"/>
      <c r="R134" s="1229"/>
      <c r="S134" s="1228"/>
    </row>
    <row r="135" spans="2:19" ht="19.5" customHeight="1" x14ac:dyDescent="0.35">
      <c r="B135" s="66"/>
      <c r="C135" s="67"/>
      <c r="D135" s="68"/>
      <c r="E135" s="69"/>
      <c r="F135" s="69"/>
      <c r="G135" s="70"/>
      <c r="H135" s="990" t="s">
        <v>124</v>
      </c>
      <c r="I135" s="1237"/>
      <c r="J135" s="1296"/>
      <c r="K135" s="1225">
        <v>2</v>
      </c>
      <c r="L135" s="1226"/>
      <c r="M135" s="41" t="s">
        <v>188</v>
      </c>
      <c r="N135" s="1227">
        <v>180000</v>
      </c>
      <c r="O135" s="1228"/>
      <c r="P135" s="42"/>
      <c r="Q135" s="1227">
        <f>K135*N135</f>
        <v>360000</v>
      </c>
      <c r="R135" s="1229"/>
      <c r="S135" s="1228"/>
    </row>
    <row r="136" spans="2:19" ht="28.5" customHeight="1" x14ac:dyDescent="0.35">
      <c r="B136" s="66">
        <v>5</v>
      </c>
      <c r="C136" s="67">
        <v>1</v>
      </c>
      <c r="D136" s="167" t="s">
        <v>73</v>
      </c>
      <c r="E136" s="168" t="s">
        <v>65</v>
      </c>
      <c r="F136" s="69" t="s">
        <v>65</v>
      </c>
      <c r="G136" s="70" t="s">
        <v>225</v>
      </c>
      <c r="H136" s="1294" t="s">
        <v>226</v>
      </c>
      <c r="I136" s="1294"/>
      <c r="J136" s="1294"/>
      <c r="K136" s="1295"/>
      <c r="L136" s="1295"/>
      <c r="M136" s="73" t="s">
        <v>2</v>
      </c>
      <c r="N136" s="1240"/>
      <c r="O136" s="1240"/>
      <c r="P136" s="75">
        <v>0</v>
      </c>
      <c r="Q136" s="1240">
        <f>Q138+Q140+Q142+Q144+Q146+Q148+Q150+Q152+Q154+Q156+Q158</f>
        <v>3128000</v>
      </c>
      <c r="R136" s="1240"/>
      <c r="S136" s="1240"/>
    </row>
    <row r="137" spans="2:19" ht="28.5" customHeight="1" x14ac:dyDescent="0.35">
      <c r="B137" s="66"/>
      <c r="C137" s="67"/>
      <c r="D137" s="68"/>
      <c r="E137" s="69"/>
      <c r="F137" s="69"/>
      <c r="G137" s="70"/>
      <c r="H137" s="1200" t="s">
        <v>227</v>
      </c>
      <c r="I137" s="1201"/>
      <c r="J137" s="1202"/>
      <c r="K137" s="1220"/>
      <c r="L137" s="1221"/>
      <c r="M137" s="73"/>
      <c r="N137" s="1222"/>
      <c r="O137" s="1223"/>
      <c r="P137" s="75"/>
      <c r="Q137" s="1222"/>
      <c r="R137" s="1224"/>
      <c r="S137" s="1223"/>
    </row>
    <row r="138" spans="2:19" ht="28.5" customHeight="1" x14ac:dyDescent="0.35">
      <c r="B138" s="120"/>
      <c r="C138" s="43"/>
      <c r="D138" s="44"/>
      <c r="E138" s="45"/>
      <c r="F138" s="45"/>
      <c r="G138" s="121"/>
      <c r="H138" s="990" t="s">
        <v>124</v>
      </c>
      <c r="I138" s="1243" t="s">
        <v>228</v>
      </c>
      <c r="J138" s="1244"/>
      <c r="K138" s="1225">
        <v>5</v>
      </c>
      <c r="L138" s="1226"/>
      <c r="M138" s="41" t="s">
        <v>77</v>
      </c>
      <c r="N138" s="1227">
        <v>35000</v>
      </c>
      <c r="O138" s="1228"/>
      <c r="P138" s="42"/>
      <c r="Q138" s="1227">
        <f>K138*N138</f>
        <v>175000</v>
      </c>
      <c r="R138" s="1229"/>
      <c r="S138" s="1228"/>
    </row>
    <row r="139" spans="2:19" ht="21" customHeight="1" x14ac:dyDescent="0.35">
      <c r="B139" s="108"/>
      <c r="C139" s="100"/>
      <c r="D139" s="101"/>
      <c r="E139" s="102"/>
      <c r="F139" s="102"/>
      <c r="G139" s="103"/>
      <c r="H139" s="1200" t="s">
        <v>229</v>
      </c>
      <c r="I139" s="1201"/>
      <c r="J139" s="1202"/>
      <c r="K139" s="1220"/>
      <c r="L139" s="1221"/>
      <c r="M139" s="73"/>
      <c r="N139" s="1222"/>
      <c r="O139" s="1223"/>
      <c r="P139" s="75"/>
      <c r="Q139" s="971"/>
      <c r="R139" s="985"/>
      <c r="S139" s="972"/>
    </row>
    <row r="140" spans="2:19" ht="25.5" customHeight="1" x14ac:dyDescent="0.35">
      <c r="B140" s="108"/>
      <c r="C140" s="100"/>
      <c r="D140" s="101"/>
      <c r="E140" s="102"/>
      <c r="F140" s="102"/>
      <c r="G140" s="103"/>
      <c r="H140" s="990" t="s">
        <v>124</v>
      </c>
      <c r="I140" s="97"/>
      <c r="J140" s="111"/>
      <c r="K140" s="1225">
        <v>9</v>
      </c>
      <c r="L140" s="1221"/>
      <c r="M140" s="41" t="s">
        <v>77</v>
      </c>
      <c r="N140" s="1227">
        <v>8000</v>
      </c>
      <c r="O140" s="1228"/>
      <c r="P140" s="42"/>
      <c r="Q140" s="1227">
        <f>K140*N140</f>
        <v>72000</v>
      </c>
      <c r="R140" s="1229"/>
      <c r="S140" s="1228"/>
    </row>
    <row r="141" spans="2:19" ht="19.5" customHeight="1" x14ac:dyDescent="0.35">
      <c r="B141" s="108"/>
      <c r="C141" s="100"/>
      <c r="D141" s="101"/>
      <c r="E141" s="102"/>
      <c r="F141" s="102"/>
      <c r="G141" s="103"/>
      <c r="H141" s="1200" t="s">
        <v>230</v>
      </c>
      <c r="I141" s="1201"/>
      <c r="J141" s="1202"/>
      <c r="K141" s="1220"/>
      <c r="L141" s="1221"/>
      <c r="M141" s="73"/>
      <c r="N141" s="1222"/>
      <c r="O141" s="1223"/>
      <c r="P141" s="75"/>
      <c r="Q141" s="1222"/>
      <c r="R141" s="1224"/>
      <c r="S141" s="1223"/>
    </row>
    <row r="142" spans="2:19" ht="33.75" customHeight="1" x14ac:dyDescent="0.35">
      <c r="B142" s="98"/>
      <c r="C142" s="94"/>
      <c r="D142" s="95"/>
      <c r="E142" s="96"/>
      <c r="F142" s="96"/>
      <c r="G142" s="99"/>
      <c r="H142" s="990" t="s">
        <v>72</v>
      </c>
      <c r="I142" s="1201" t="s">
        <v>231</v>
      </c>
      <c r="J142" s="1202"/>
      <c r="K142" s="1225">
        <v>4</v>
      </c>
      <c r="L142" s="1226"/>
      <c r="M142" s="41" t="s">
        <v>77</v>
      </c>
      <c r="N142" s="1227">
        <v>16500</v>
      </c>
      <c r="O142" s="1228"/>
      <c r="P142" s="42"/>
      <c r="Q142" s="1227">
        <f>K142*N142</f>
        <v>66000</v>
      </c>
      <c r="R142" s="1229"/>
      <c r="S142" s="1228"/>
    </row>
    <row r="143" spans="2:19" ht="19.5" customHeight="1" x14ac:dyDescent="0.35">
      <c r="B143" s="108"/>
      <c r="C143" s="100"/>
      <c r="D143" s="101"/>
      <c r="E143" s="102"/>
      <c r="F143" s="102"/>
      <c r="G143" s="103"/>
      <c r="H143" s="1200" t="s">
        <v>232</v>
      </c>
      <c r="I143" s="1201"/>
      <c r="J143" s="1202"/>
      <c r="K143" s="1220"/>
      <c r="L143" s="1221"/>
      <c r="M143" s="73"/>
      <c r="N143" s="1222"/>
      <c r="O143" s="1223"/>
      <c r="P143" s="75"/>
      <c r="Q143" s="1222"/>
      <c r="R143" s="1224"/>
      <c r="S143" s="1223"/>
    </row>
    <row r="144" spans="2:19" ht="33.75" customHeight="1" x14ac:dyDescent="0.35">
      <c r="B144" s="98"/>
      <c r="C144" s="94"/>
      <c r="D144" s="95"/>
      <c r="E144" s="96"/>
      <c r="F144" s="96"/>
      <c r="G144" s="99"/>
      <c r="H144" s="990" t="s">
        <v>72</v>
      </c>
      <c r="I144" s="1201" t="s">
        <v>233</v>
      </c>
      <c r="J144" s="1202"/>
      <c r="K144" s="1225">
        <v>14</v>
      </c>
      <c r="L144" s="1226"/>
      <c r="M144" s="41" t="s">
        <v>77</v>
      </c>
      <c r="N144" s="1227">
        <v>5000</v>
      </c>
      <c r="O144" s="1228"/>
      <c r="P144" s="42"/>
      <c r="Q144" s="1227">
        <f>K144*N144</f>
        <v>70000</v>
      </c>
      <c r="R144" s="1229"/>
      <c r="S144" s="1228"/>
    </row>
    <row r="145" spans="1:19" ht="18.75" customHeight="1" x14ac:dyDescent="0.35">
      <c r="A145" s="158"/>
      <c r="B145" s="108"/>
      <c r="C145" s="100"/>
      <c r="D145" s="100"/>
      <c r="E145" s="159"/>
      <c r="F145" s="159"/>
      <c r="G145" s="160"/>
      <c r="H145" s="1200" t="s">
        <v>234</v>
      </c>
      <c r="I145" s="1201"/>
      <c r="J145" s="1202"/>
      <c r="K145" s="1203"/>
      <c r="L145" s="1204"/>
      <c r="M145" s="982"/>
      <c r="N145" s="1205"/>
      <c r="O145" s="1206"/>
      <c r="P145" s="161"/>
      <c r="Q145" s="1205"/>
      <c r="R145" s="1207"/>
      <c r="S145" s="1206"/>
    </row>
    <row r="146" spans="1:19" ht="33.75" customHeight="1" x14ac:dyDescent="0.35">
      <c r="A146" s="158"/>
      <c r="B146" s="98"/>
      <c r="C146" s="94"/>
      <c r="D146" s="94"/>
      <c r="E146" s="137"/>
      <c r="F146" s="137"/>
      <c r="G146" s="162"/>
      <c r="H146" s="163" t="s">
        <v>72</v>
      </c>
      <c r="I146" s="1201"/>
      <c r="J146" s="1202"/>
      <c r="K146" s="1215">
        <v>6</v>
      </c>
      <c r="L146" s="1216"/>
      <c r="M146" s="164" t="s">
        <v>77</v>
      </c>
      <c r="N146" s="1217">
        <v>25000</v>
      </c>
      <c r="O146" s="1218"/>
      <c r="P146" s="165"/>
      <c r="Q146" s="1217">
        <f>K146*N146</f>
        <v>150000</v>
      </c>
      <c r="R146" s="1219"/>
      <c r="S146" s="1218"/>
    </row>
    <row r="147" spans="1:19" ht="19.5" customHeight="1" x14ac:dyDescent="0.35">
      <c r="A147" s="158"/>
      <c r="B147" s="108"/>
      <c r="C147" s="100"/>
      <c r="D147" s="100"/>
      <c r="E147" s="159"/>
      <c r="F147" s="159"/>
      <c r="G147" s="160"/>
      <c r="H147" s="1200" t="s">
        <v>235</v>
      </c>
      <c r="I147" s="1201"/>
      <c r="J147" s="1202"/>
      <c r="K147" s="1203"/>
      <c r="L147" s="1204"/>
      <c r="M147" s="982"/>
      <c r="N147" s="1205"/>
      <c r="O147" s="1206"/>
      <c r="P147" s="161"/>
      <c r="Q147" s="1205"/>
      <c r="R147" s="1207"/>
      <c r="S147" s="1206"/>
    </row>
    <row r="148" spans="1:19" ht="33.75" customHeight="1" x14ac:dyDescent="0.35">
      <c r="A148" s="158"/>
      <c r="B148" s="98"/>
      <c r="C148" s="94"/>
      <c r="D148" s="94"/>
      <c r="E148" s="137"/>
      <c r="F148" s="137"/>
      <c r="G148" s="162"/>
      <c r="H148" s="163" t="s">
        <v>72</v>
      </c>
      <c r="I148" s="1201" t="s">
        <v>236</v>
      </c>
      <c r="J148" s="1202"/>
      <c r="K148" s="1215">
        <v>4</v>
      </c>
      <c r="L148" s="1216"/>
      <c r="M148" s="164" t="s">
        <v>77</v>
      </c>
      <c r="N148" s="1217">
        <v>65000</v>
      </c>
      <c r="O148" s="1218"/>
      <c r="P148" s="165"/>
      <c r="Q148" s="1217">
        <f>K148*N148</f>
        <v>260000</v>
      </c>
      <c r="R148" s="1219"/>
      <c r="S148" s="1218"/>
    </row>
    <row r="149" spans="1:19" ht="18" customHeight="1" x14ac:dyDescent="0.35">
      <c r="A149" s="158"/>
      <c r="B149" s="108"/>
      <c r="C149" s="100"/>
      <c r="D149" s="100"/>
      <c r="E149" s="159"/>
      <c r="F149" s="159"/>
      <c r="G149" s="160"/>
      <c r="H149" s="1200" t="s">
        <v>237</v>
      </c>
      <c r="I149" s="1201"/>
      <c r="J149" s="1202"/>
      <c r="K149" s="1203"/>
      <c r="L149" s="1204"/>
      <c r="M149" s="982"/>
      <c r="N149" s="1205"/>
      <c r="O149" s="1206"/>
      <c r="P149" s="161"/>
      <c r="Q149" s="1205"/>
      <c r="R149" s="1207"/>
      <c r="S149" s="1206"/>
    </row>
    <row r="150" spans="1:19" ht="33.75" customHeight="1" x14ac:dyDescent="0.35">
      <c r="A150" s="158"/>
      <c r="B150" s="98"/>
      <c r="C150" s="94"/>
      <c r="D150" s="94"/>
      <c r="E150" s="137"/>
      <c r="F150" s="137"/>
      <c r="G150" s="162"/>
      <c r="H150" s="163" t="s">
        <v>72</v>
      </c>
      <c r="I150" s="1201" t="s">
        <v>228</v>
      </c>
      <c r="J150" s="1202"/>
      <c r="K150" s="1215">
        <v>12</v>
      </c>
      <c r="L150" s="1216"/>
      <c r="M150" s="164" t="s">
        <v>77</v>
      </c>
      <c r="N150" s="1217">
        <v>65000</v>
      </c>
      <c r="O150" s="1218"/>
      <c r="P150" s="165"/>
      <c r="Q150" s="1217">
        <f>K150*N150</f>
        <v>780000</v>
      </c>
      <c r="R150" s="1219"/>
      <c r="S150" s="1218"/>
    </row>
    <row r="151" spans="1:19" ht="18" customHeight="1" x14ac:dyDescent="0.35">
      <c r="A151" s="158"/>
      <c r="B151" s="108"/>
      <c r="C151" s="100"/>
      <c r="D151" s="100"/>
      <c r="E151" s="159"/>
      <c r="F151" s="159"/>
      <c r="G151" s="160"/>
      <c r="H151" s="1200" t="s">
        <v>238</v>
      </c>
      <c r="I151" s="1201"/>
      <c r="J151" s="1202"/>
      <c r="K151" s="1203"/>
      <c r="L151" s="1204"/>
      <c r="M151" s="982"/>
      <c r="N151" s="1205"/>
      <c r="O151" s="1206"/>
      <c r="P151" s="161"/>
      <c r="Q151" s="1205"/>
      <c r="R151" s="1207"/>
      <c r="S151" s="1206"/>
    </row>
    <row r="152" spans="1:19" ht="33.75" customHeight="1" x14ac:dyDescent="0.35">
      <c r="A152" s="158"/>
      <c r="B152" s="98"/>
      <c r="C152" s="94"/>
      <c r="D152" s="94"/>
      <c r="E152" s="137"/>
      <c r="F152" s="137"/>
      <c r="G152" s="162"/>
      <c r="H152" s="163" t="s">
        <v>72</v>
      </c>
      <c r="I152" s="1201" t="s">
        <v>239</v>
      </c>
      <c r="J152" s="1202"/>
      <c r="K152" s="1215">
        <v>10</v>
      </c>
      <c r="L152" s="1216"/>
      <c r="M152" s="164" t="s">
        <v>77</v>
      </c>
      <c r="N152" s="1217">
        <v>55000</v>
      </c>
      <c r="O152" s="1218"/>
      <c r="P152" s="165"/>
      <c r="Q152" s="1217">
        <f>K152*N152</f>
        <v>550000</v>
      </c>
      <c r="R152" s="1219"/>
      <c r="S152" s="1218"/>
    </row>
    <row r="153" spans="1:19" ht="20.25" customHeight="1" x14ac:dyDescent="0.35">
      <c r="A153" s="158"/>
      <c r="B153" s="108"/>
      <c r="C153" s="100"/>
      <c r="D153" s="100"/>
      <c r="E153" s="159"/>
      <c r="F153" s="159"/>
      <c r="G153" s="160"/>
      <c r="H153" s="1200" t="s">
        <v>238</v>
      </c>
      <c r="I153" s="1201"/>
      <c r="J153" s="1202"/>
      <c r="K153" s="1203"/>
      <c r="L153" s="1204"/>
      <c r="M153" s="982"/>
      <c r="N153" s="1205"/>
      <c r="O153" s="1206"/>
      <c r="P153" s="161"/>
      <c r="Q153" s="1205"/>
      <c r="R153" s="1207"/>
      <c r="S153" s="1206"/>
    </row>
    <row r="154" spans="1:19" ht="30" customHeight="1" x14ac:dyDescent="0.35">
      <c r="A154" s="158"/>
      <c r="B154" s="98"/>
      <c r="C154" s="94"/>
      <c r="D154" s="94"/>
      <c r="E154" s="137"/>
      <c r="F154" s="137"/>
      <c r="G154" s="162"/>
      <c r="H154" s="163" t="s">
        <v>72</v>
      </c>
      <c r="I154" s="1201" t="s">
        <v>240</v>
      </c>
      <c r="J154" s="1202"/>
      <c r="K154" s="1215">
        <v>10</v>
      </c>
      <c r="L154" s="1216"/>
      <c r="M154" s="164" t="s">
        <v>77</v>
      </c>
      <c r="N154" s="1217">
        <v>10000</v>
      </c>
      <c r="O154" s="1218"/>
      <c r="P154" s="165"/>
      <c r="Q154" s="1217">
        <f>K154*N154</f>
        <v>100000</v>
      </c>
      <c r="R154" s="1219"/>
      <c r="S154" s="1218"/>
    </row>
    <row r="155" spans="1:19" ht="18" customHeight="1" x14ac:dyDescent="0.35">
      <c r="A155" s="158"/>
      <c r="B155" s="108"/>
      <c r="C155" s="100"/>
      <c r="D155" s="100"/>
      <c r="E155" s="159"/>
      <c r="F155" s="159"/>
      <c r="G155" s="160"/>
      <c r="H155" s="1200" t="s">
        <v>238</v>
      </c>
      <c r="I155" s="1201"/>
      <c r="J155" s="1202"/>
      <c r="K155" s="1203"/>
      <c r="L155" s="1204"/>
      <c r="M155" s="982"/>
      <c r="N155" s="1205"/>
      <c r="O155" s="1206"/>
      <c r="P155" s="161"/>
      <c r="Q155" s="1205"/>
      <c r="R155" s="1207"/>
      <c r="S155" s="1206"/>
    </row>
    <row r="156" spans="1:19" ht="33.75" customHeight="1" x14ac:dyDescent="0.35">
      <c r="A156" s="158"/>
      <c r="B156" s="98"/>
      <c r="C156" s="94"/>
      <c r="D156" s="94"/>
      <c r="E156" s="137"/>
      <c r="F156" s="137"/>
      <c r="G156" s="162"/>
      <c r="H156" s="163" t="s">
        <v>72</v>
      </c>
      <c r="I156" s="1201" t="s">
        <v>241</v>
      </c>
      <c r="J156" s="1202"/>
      <c r="K156" s="1215">
        <v>15</v>
      </c>
      <c r="L156" s="1216"/>
      <c r="M156" s="164" t="s">
        <v>77</v>
      </c>
      <c r="N156" s="1217">
        <v>32000</v>
      </c>
      <c r="O156" s="1218"/>
      <c r="P156" s="165"/>
      <c r="Q156" s="1217">
        <f>K156*N156</f>
        <v>480000</v>
      </c>
      <c r="R156" s="1219"/>
      <c r="S156" s="1218"/>
    </row>
    <row r="157" spans="1:19" ht="20.25" customHeight="1" x14ac:dyDescent="0.35">
      <c r="A157" s="158"/>
      <c r="B157" s="108"/>
      <c r="C157" s="100"/>
      <c r="D157" s="100"/>
      <c r="E157" s="159"/>
      <c r="F157" s="159"/>
      <c r="G157" s="160"/>
      <c r="H157" s="1200" t="s">
        <v>242</v>
      </c>
      <c r="I157" s="1201"/>
      <c r="J157" s="1202"/>
      <c r="K157" s="1203"/>
      <c r="L157" s="1204"/>
      <c r="M157" s="982"/>
      <c r="N157" s="1205"/>
      <c r="O157" s="1206"/>
      <c r="P157" s="161"/>
      <c r="Q157" s="1205"/>
      <c r="R157" s="1207"/>
      <c r="S157" s="1206"/>
    </row>
    <row r="158" spans="1:19" ht="30" customHeight="1" x14ac:dyDescent="0.35">
      <c r="A158" s="158"/>
      <c r="B158" s="98"/>
      <c r="C158" s="94"/>
      <c r="D158" s="94"/>
      <c r="E158" s="137"/>
      <c r="F158" s="137"/>
      <c r="G158" s="162"/>
      <c r="H158" s="163" t="s">
        <v>72</v>
      </c>
      <c r="I158" s="1201"/>
      <c r="J158" s="1202"/>
      <c r="K158" s="1215">
        <v>25</v>
      </c>
      <c r="L158" s="1216"/>
      <c r="M158" s="164" t="s">
        <v>77</v>
      </c>
      <c r="N158" s="1217">
        <v>17000</v>
      </c>
      <c r="O158" s="1218"/>
      <c r="P158" s="165"/>
      <c r="Q158" s="1217">
        <f>K158*N158</f>
        <v>425000</v>
      </c>
      <c r="R158" s="1219"/>
      <c r="S158" s="1218"/>
    </row>
    <row r="159" spans="1:19" ht="28.5" customHeight="1" x14ac:dyDescent="0.35">
      <c r="B159" s="66">
        <v>5</v>
      </c>
      <c r="C159" s="67">
        <v>1</v>
      </c>
      <c r="D159" s="167" t="s">
        <v>73</v>
      </c>
      <c r="E159" s="168" t="s">
        <v>65</v>
      </c>
      <c r="F159" s="69" t="s">
        <v>65</v>
      </c>
      <c r="G159" s="70" t="s">
        <v>243</v>
      </c>
      <c r="H159" s="1294" t="s">
        <v>244</v>
      </c>
      <c r="I159" s="1294"/>
      <c r="J159" s="1294"/>
      <c r="K159" s="1295"/>
      <c r="L159" s="1295"/>
      <c r="M159" s="73" t="s">
        <v>2</v>
      </c>
      <c r="N159" s="1240"/>
      <c r="O159" s="1240"/>
      <c r="P159" s="75">
        <v>0</v>
      </c>
      <c r="Q159" s="1240">
        <f>Q161+Q163+Q165+Q167+Q169+Q171+Q173+Q175</f>
        <v>3042000</v>
      </c>
      <c r="R159" s="1240"/>
      <c r="S159" s="1240"/>
    </row>
    <row r="160" spans="1:19" ht="28.5" customHeight="1" x14ac:dyDescent="0.35">
      <c r="B160" s="66"/>
      <c r="C160" s="67"/>
      <c r="D160" s="68"/>
      <c r="E160" s="69"/>
      <c r="F160" s="69"/>
      <c r="G160" s="70"/>
      <c r="H160" s="1200" t="s">
        <v>245</v>
      </c>
      <c r="I160" s="1201"/>
      <c r="J160" s="1202"/>
      <c r="K160" s="1220"/>
      <c r="L160" s="1221"/>
      <c r="M160" s="73"/>
      <c r="N160" s="1222"/>
      <c r="O160" s="1223"/>
      <c r="P160" s="75"/>
      <c r="Q160" s="1222"/>
      <c r="R160" s="1224"/>
      <c r="S160" s="1223"/>
    </row>
    <row r="161" spans="1:19" ht="28.5" customHeight="1" x14ac:dyDescent="0.35">
      <c r="B161" s="120"/>
      <c r="C161" s="43"/>
      <c r="D161" s="44"/>
      <c r="E161" s="45"/>
      <c r="F161" s="45"/>
      <c r="G161" s="121"/>
      <c r="H161" s="990" t="s">
        <v>124</v>
      </c>
      <c r="I161" s="1201" t="s">
        <v>246</v>
      </c>
      <c r="J161" s="1202"/>
      <c r="K161" s="1225">
        <v>2</v>
      </c>
      <c r="L161" s="1226"/>
      <c r="M161" s="41" t="s">
        <v>77</v>
      </c>
      <c r="N161" s="1227">
        <v>37000</v>
      </c>
      <c r="O161" s="1228"/>
      <c r="P161" s="42"/>
      <c r="Q161" s="1227">
        <f>K161*N161</f>
        <v>74000</v>
      </c>
      <c r="R161" s="1229"/>
      <c r="S161" s="1228"/>
    </row>
    <row r="162" spans="1:19" ht="21" customHeight="1" x14ac:dyDescent="0.35">
      <c r="B162" s="108"/>
      <c r="C162" s="100"/>
      <c r="D162" s="101"/>
      <c r="E162" s="102"/>
      <c r="F162" s="102"/>
      <c r="G162" s="103"/>
      <c r="H162" s="1200" t="s">
        <v>247</v>
      </c>
      <c r="I162" s="1201"/>
      <c r="J162" s="1202"/>
      <c r="K162" s="1220"/>
      <c r="L162" s="1221"/>
      <c r="M162" s="73"/>
      <c r="N162" s="1222"/>
      <c r="O162" s="1223"/>
      <c r="P162" s="75"/>
      <c r="Q162" s="971"/>
      <c r="R162" s="985"/>
      <c r="S162" s="972"/>
    </row>
    <row r="163" spans="1:19" ht="25.5" customHeight="1" x14ac:dyDescent="0.35">
      <c r="B163" s="108"/>
      <c r="C163" s="100"/>
      <c r="D163" s="101"/>
      <c r="E163" s="102"/>
      <c r="F163" s="102"/>
      <c r="G163" s="103"/>
      <c r="H163" s="990" t="s">
        <v>124</v>
      </c>
      <c r="I163" s="1243"/>
      <c r="J163" s="1244"/>
      <c r="K163" s="1225">
        <v>1</v>
      </c>
      <c r="L163" s="1221"/>
      <c r="M163" s="41" t="s">
        <v>248</v>
      </c>
      <c r="N163" s="1227">
        <v>50000</v>
      </c>
      <c r="O163" s="1228"/>
      <c r="P163" s="42"/>
      <c r="Q163" s="1227">
        <f>K163*N163</f>
        <v>50000</v>
      </c>
      <c r="R163" s="1229"/>
      <c r="S163" s="1228"/>
    </row>
    <row r="164" spans="1:19" ht="19.5" customHeight="1" x14ac:dyDescent="0.35">
      <c r="B164" s="108"/>
      <c r="C164" s="100"/>
      <c r="D164" s="101"/>
      <c r="E164" s="102"/>
      <c r="F164" s="102"/>
      <c r="G164" s="103"/>
      <c r="H164" s="1200" t="s">
        <v>249</v>
      </c>
      <c r="I164" s="1201"/>
      <c r="J164" s="1202"/>
      <c r="K164" s="1220"/>
      <c r="L164" s="1221"/>
      <c r="M164" s="73"/>
      <c r="N164" s="1222"/>
      <c r="O164" s="1223"/>
      <c r="P164" s="75"/>
      <c r="Q164" s="1222"/>
      <c r="R164" s="1224"/>
      <c r="S164" s="1223"/>
    </row>
    <row r="165" spans="1:19" ht="33.75" customHeight="1" x14ac:dyDescent="0.35">
      <c r="B165" s="98"/>
      <c r="C165" s="94"/>
      <c r="D165" s="95"/>
      <c r="E165" s="96"/>
      <c r="F165" s="96"/>
      <c r="G165" s="99"/>
      <c r="H165" s="990" t="s">
        <v>72</v>
      </c>
      <c r="I165" s="1201" t="s">
        <v>250</v>
      </c>
      <c r="J165" s="1202"/>
      <c r="K165" s="1225">
        <v>30</v>
      </c>
      <c r="L165" s="1226"/>
      <c r="M165" s="41" t="s">
        <v>77</v>
      </c>
      <c r="N165" s="1227">
        <v>15000</v>
      </c>
      <c r="O165" s="1228"/>
      <c r="P165" s="42"/>
      <c r="Q165" s="1227">
        <f>K165*N165</f>
        <v>450000</v>
      </c>
      <c r="R165" s="1229"/>
      <c r="S165" s="1228"/>
    </row>
    <row r="166" spans="1:19" ht="19.5" customHeight="1" x14ac:dyDescent="0.35">
      <c r="B166" s="108"/>
      <c r="C166" s="100"/>
      <c r="D166" s="101"/>
      <c r="E166" s="102"/>
      <c r="F166" s="102"/>
      <c r="G166" s="103"/>
      <c r="H166" s="1200" t="s">
        <v>251</v>
      </c>
      <c r="I166" s="1201"/>
      <c r="J166" s="1202"/>
      <c r="K166" s="1220"/>
      <c r="L166" s="1221"/>
      <c r="M166" s="73"/>
      <c r="N166" s="1222"/>
      <c r="O166" s="1223"/>
      <c r="P166" s="75"/>
      <c r="Q166" s="1222"/>
      <c r="R166" s="1224"/>
      <c r="S166" s="1223"/>
    </row>
    <row r="167" spans="1:19" ht="33.75" customHeight="1" x14ac:dyDescent="0.35">
      <c r="B167" s="98"/>
      <c r="C167" s="94"/>
      <c r="D167" s="95"/>
      <c r="E167" s="96"/>
      <c r="F167" s="96"/>
      <c r="G167" s="99"/>
      <c r="H167" s="990" t="s">
        <v>72</v>
      </c>
      <c r="I167" s="1201" t="s">
        <v>252</v>
      </c>
      <c r="J167" s="1202"/>
      <c r="K167" s="1225">
        <v>50</v>
      </c>
      <c r="L167" s="1226"/>
      <c r="M167" s="41" t="s">
        <v>77</v>
      </c>
      <c r="N167" s="1227">
        <v>12000</v>
      </c>
      <c r="O167" s="1228"/>
      <c r="P167" s="42"/>
      <c r="Q167" s="1227">
        <f>K167*N167</f>
        <v>600000</v>
      </c>
      <c r="R167" s="1229"/>
      <c r="S167" s="1228"/>
    </row>
    <row r="168" spans="1:19" ht="18.75" customHeight="1" x14ac:dyDescent="0.35">
      <c r="A168" s="158"/>
      <c r="B168" s="108"/>
      <c r="C168" s="100"/>
      <c r="D168" s="100"/>
      <c r="E168" s="159"/>
      <c r="F168" s="159"/>
      <c r="G168" s="160"/>
      <c r="H168" s="1200" t="s">
        <v>253</v>
      </c>
      <c r="I168" s="1201"/>
      <c r="J168" s="1202"/>
      <c r="K168" s="1203"/>
      <c r="L168" s="1204"/>
      <c r="M168" s="982"/>
      <c r="N168" s="1205"/>
      <c r="O168" s="1206"/>
      <c r="P168" s="161"/>
      <c r="Q168" s="1205"/>
      <c r="R168" s="1207"/>
      <c r="S168" s="1206"/>
    </row>
    <row r="169" spans="1:19" ht="33.75" customHeight="1" x14ac:dyDescent="0.35">
      <c r="A169" s="158"/>
      <c r="B169" s="98"/>
      <c r="C169" s="94"/>
      <c r="D169" s="94"/>
      <c r="E169" s="137"/>
      <c r="F169" s="137"/>
      <c r="G169" s="162"/>
      <c r="H169" s="163" t="s">
        <v>72</v>
      </c>
      <c r="I169" s="1201" t="s">
        <v>254</v>
      </c>
      <c r="J169" s="1202"/>
      <c r="K169" s="1215">
        <v>20</v>
      </c>
      <c r="L169" s="1216"/>
      <c r="M169" s="164" t="s">
        <v>77</v>
      </c>
      <c r="N169" s="1217">
        <v>19000</v>
      </c>
      <c r="O169" s="1218"/>
      <c r="P169" s="165"/>
      <c r="Q169" s="1217">
        <f>K169*N169</f>
        <v>380000</v>
      </c>
      <c r="R169" s="1219"/>
      <c r="S169" s="1218"/>
    </row>
    <row r="170" spans="1:19" ht="19.5" customHeight="1" x14ac:dyDescent="0.35">
      <c r="A170" s="158"/>
      <c r="B170" s="108"/>
      <c r="C170" s="100"/>
      <c r="D170" s="100"/>
      <c r="E170" s="159"/>
      <c r="F170" s="159"/>
      <c r="G170" s="160"/>
      <c r="H170" s="1200" t="s">
        <v>255</v>
      </c>
      <c r="I170" s="1201"/>
      <c r="J170" s="1202"/>
      <c r="K170" s="1203"/>
      <c r="L170" s="1204"/>
      <c r="M170" s="982"/>
      <c r="N170" s="1205"/>
      <c r="O170" s="1206"/>
      <c r="P170" s="161"/>
      <c r="Q170" s="1205"/>
      <c r="R170" s="1207"/>
      <c r="S170" s="1206"/>
    </row>
    <row r="171" spans="1:19" ht="33.75" customHeight="1" x14ac:dyDescent="0.35">
      <c r="A171" s="158"/>
      <c r="B171" s="98"/>
      <c r="C171" s="94"/>
      <c r="D171" s="94"/>
      <c r="E171" s="137"/>
      <c r="F171" s="137"/>
      <c r="G171" s="162"/>
      <c r="H171" s="163" t="s">
        <v>72</v>
      </c>
      <c r="I171" s="1201" t="s">
        <v>256</v>
      </c>
      <c r="J171" s="1202"/>
      <c r="K171" s="1215">
        <v>3</v>
      </c>
      <c r="L171" s="1216"/>
      <c r="M171" s="164" t="s">
        <v>77</v>
      </c>
      <c r="N171" s="1217">
        <v>96000</v>
      </c>
      <c r="O171" s="1218"/>
      <c r="P171" s="177"/>
      <c r="Q171" s="1293">
        <f>K171*N171</f>
        <v>288000</v>
      </c>
      <c r="R171" s="1219"/>
      <c r="S171" s="1218"/>
    </row>
    <row r="172" spans="1:19" ht="18" customHeight="1" x14ac:dyDescent="0.35">
      <c r="A172" s="158"/>
      <c r="B172" s="108"/>
      <c r="C172" s="100"/>
      <c r="D172" s="100"/>
      <c r="E172" s="159"/>
      <c r="F172" s="159"/>
      <c r="G172" s="160"/>
      <c r="H172" s="1200" t="s">
        <v>257</v>
      </c>
      <c r="I172" s="1201"/>
      <c r="J172" s="1202"/>
      <c r="K172" s="1203"/>
      <c r="L172" s="1204"/>
      <c r="M172" s="982"/>
      <c r="N172" s="1205"/>
      <c r="O172" s="1206"/>
      <c r="P172" s="161"/>
      <c r="Q172" s="1205"/>
      <c r="R172" s="1207"/>
      <c r="S172" s="1206"/>
    </row>
    <row r="173" spans="1:19" ht="33.75" customHeight="1" x14ac:dyDescent="0.35">
      <c r="A173" s="158"/>
      <c r="B173" s="98"/>
      <c r="C173" s="94"/>
      <c r="D173" s="94"/>
      <c r="E173" s="137"/>
      <c r="F173" s="137"/>
      <c r="G173" s="162"/>
      <c r="H173" s="163" t="s">
        <v>72</v>
      </c>
      <c r="I173" s="1201" t="s">
        <v>258</v>
      </c>
      <c r="J173" s="1202"/>
      <c r="K173" s="1215">
        <v>30</v>
      </c>
      <c r="L173" s="1216"/>
      <c r="M173" s="164" t="s">
        <v>259</v>
      </c>
      <c r="N173" s="1217">
        <v>16000</v>
      </c>
      <c r="O173" s="1218"/>
      <c r="P173" s="165"/>
      <c r="Q173" s="1217">
        <f>K173*N173</f>
        <v>480000</v>
      </c>
      <c r="R173" s="1219"/>
      <c r="S173" s="1218"/>
    </row>
    <row r="174" spans="1:19" ht="18" customHeight="1" x14ac:dyDescent="0.35">
      <c r="A174" s="158"/>
      <c r="B174" s="108"/>
      <c r="C174" s="100"/>
      <c r="D174" s="100"/>
      <c r="E174" s="159"/>
      <c r="F174" s="159"/>
      <c r="G174" s="160"/>
      <c r="H174" s="1200" t="s">
        <v>257</v>
      </c>
      <c r="I174" s="1201"/>
      <c r="J174" s="1202"/>
      <c r="K174" s="1203"/>
      <c r="L174" s="1204"/>
      <c r="M174" s="982"/>
      <c r="N174" s="1205"/>
      <c r="O174" s="1206"/>
      <c r="P174" s="161"/>
      <c r="Q174" s="1205"/>
      <c r="R174" s="1207"/>
      <c r="S174" s="1206"/>
    </row>
    <row r="175" spans="1:19" ht="33.75" customHeight="1" thickBot="1" x14ac:dyDescent="0.4">
      <c r="A175" s="158"/>
      <c r="B175" s="109"/>
      <c r="C175" s="104"/>
      <c r="D175" s="104"/>
      <c r="E175" s="130"/>
      <c r="F175" s="130"/>
      <c r="G175" s="169"/>
      <c r="H175" s="964" t="s">
        <v>72</v>
      </c>
      <c r="I175" s="1286" t="s">
        <v>260</v>
      </c>
      <c r="J175" s="1287"/>
      <c r="K175" s="1288">
        <v>40</v>
      </c>
      <c r="L175" s="1289"/>
      <c r="M175" s="170" t="s">
        <v>259</v>
      </c>
      <c r="N175" s="1290">
        <v>18000</v>
      </c>
      <c r="O175" s="1291"/>
      <c r="P175" s="171"/>
      <c r="Q175" s="1290">
        <f>K175*N175</f>
        <v>720000</v>
      </c>
      <c r="R175" s="1292"/>
      <c r="S175" s="1291"/>
    </row>
    <row r="176" spans="1:19" ht="21.75" customHeight="1" thickBot="1" x14ac:dyDescent="0.4">
      <c r="B176" s="172"/>
      <c r="C176" s="173"/>
      <c r="D176" s="174"/>
      <c r="E176" s="175"/>
      <c r="F176" s="175"/>
      <c r="G176" s="175"/>
      <c r="H176" s="176"/>
      <c r="I176" s="176"/>
      <c r="J176" s="176"/>
      <c r="K176" s="1197" t="s">
        <v>127</v>
      </c>
      <c r="L176" s="1197"/>
      <c r="M176" s="1197"/>
      <c r="N176" s="1197"/>
      <c r="O176" s="1197"/>
      <c r="P176" s="1198"/>
      <c r="Q176" s="1199">
        <f>Q85+Q118+Q123+Q126+Q129+Q136+Q159</f>
        <v>17442700</v>
      </c>
      <c r="R176" s="1146"/>
      <c r="S176" s="1147"/>
    </row>
    <row r="177" spans="2:19" ht="21.75" customHeight="1" x14ac:dyDescent="0.35">
      <c r="B177" s="58"/>
      <c r="C177" s="58"/>
      <c r="D177" s="59"/>
      <c r="E177" s="60"/>
      <c r="F177" s="60"/>
      <c r="G177" s="60"/>
      <c r="H177" s="994"/>
      <c r="I177" s="994"/>
      <c r="J177" s="994"/>
      <c r="K177" s="999"/>
      <c r="L177" s="999"/>
      <c r="M177" s="999"/>
      <c r="N177" s="999"/>
      <c r="O177" s="999"/>
      <c r="P177" s="999"/>
      <c r="Q177" s="995"/>
      <c r="R177" s="995"/>
      <c r="S177" s="995"/>
    </row>
    <row r="178" spans="2:19" ht="21.75" customHeight="1" thickBot="1" x14ac:dyDescent="0.4"/>
    <row r="179" spans="2:19" ht="29.25" customHeight="1" thickBot="1" x14ac:dyDescent="0.4">
      <c r="B179" s="1098" t="s">
        <v>42</v>
      </c>
      <c r="C179" s="1089"/>
      <c r="D179" s="1089"/>
      <c r="E179" s="1089"/>
      <c r="F179" s="1089"/>
      <c r="G179" s="1089"/>
      <c r="H179" s="1089"/>
      <c r="I179" s="1285" t="s">
        <v>261</v>
      </c>
      <c r="J179" s="1089"/>
      <c r="K179" s="1089"/>
      <c r="L179" s="1089"/>
      <c r="M179" s="1089"/>
      <c r="N179" s="1089"/>
      <c r="O179" s="1089"/>
      <c r="P179" s="1272"/>
      <c r="Q179" s="1084"/>
      <c r="R179" s="1084"/>
      <c r="S179" s="1085"/>
    </row>
    <row r="180" spans="2:19" ht="29.25" customHeight="1" thickBot="1" x14ac:dyDescent="0.4">
      <c r="B180" s="1082" t="s">
        <v>44</v>
      </c>
      <c r="C180" s="1083"/>
      <c r="D180" s="1083"/>
      <c r="E180" s="1083"/>
      <c r="F180" s="1083"/>
      <c r="G180" s="1083"/>
      <c r="H180" s="1256"/>
      <c r="I180" s="1089" t="s">
        <v>45</v>
      </c>
      <c r="J180" s="1089"/>
      <c r="K180" s="1089"/>
      <c r="L180" s="1089"/>
      <c r="M180" s="1089"/>
      <c r="N180" s="1089"/>
      <c r="O180" s="1089"/>
      <c r="P180" s="1272"/>
      <c r="Q180" s="1084"/>
      <c r="R180" s="1084"/>
      <c r="S180" s="1085"/>
    </row>
    <row r="181" spans="2:19" ht="29.25" customHeight="1" thickBot="1" x14ac:dyDescent="0.4">
      <c r="B181" s="1098" t="s">
        <v>46</v>
      </c>
      <c r="C181" s="1089"/>
      <c r="D181" s="1089"/>
      <c r="E181" s="1089"/>
      <c r="F181" s="1089"/>
      <c r="G181" s="1089"/>
      <c r="H181" s="1272"/>
      <c r="I181" s="1089" t="s">
        <v>47</v>
      </c>
      <c r="J181" s="1089"/>
      <c r="K181" s="1089"/>
      <c r="L181" s="1089"/>
      <c r="M181" s="1089"/>
      <c r="N181" s="1089"/>
      <c r="O181" s="1089"/>
      <c r="P181" s="1272"/>
      <c r="Q181" s="1084"/>
      <c r="R181" s="1084"/>
      <c r="S181" s="1085"/>
    </row>
    <row r="182" spans="2:19" ht="29.25" customHeight="1" thickBot="1" x14ac:dyDescent="0.4">
      <c r="B182" s="1082" t="s">
        <v>48</v>
      </c>
      <c r="C182" s="1083"/>
      <c r="D182" s="1083"/>
      <c r="E182" s="1083"/>
      <c r="F182" s="1083"/>
      <c r="G182" s="1083"/>
      <c r="H182" s="1256"/>
      <c r="I182" s="1089" t="s">
        <v>49</v>
      </c>
      <c r="J182" s="1089"/>
      <c r="K182" s="1089"/>
      <c r="L182" s="1089"/>
      <c r="M182" s="1089"/>
      <c r="N182" s="1089"/>
      <c r="O182" s="1089"/>
      <c r="P182" s="1272"/>
      <c r="Q182" s="1084"/>
      <c r="R182" s="1084"/>
      <c r="S182" s="1085"/>
    </row>
    <row r="183" spans="2:19" ht="29.25" customHeight="1" thickBot="1" x14ac:dyDescent="0.4">
      <c r="B183" s="1082" t="s">
        <v>50</v>
      </c>
      <c r="C183" s="1083"/>
      <c r="D183" s="1083"/>
      <c r="E183" s="1083"/>
      <c r="F183" s="1083"/>
      <c r="G183" s="1083"/>
      <c r="H183" s="1083"/>
      <c r="I183" s="1280" t="s">
        <v>51</v>
      </c>
      <c r="J183" s="1186"/>
      <c r="K183" s="959"/>
      <c r="L183" s="959"/>
      <c r="M183" s="285"/>
      <c r="N183" s="959"/>
      <c r="O183" s="959" t="s">
        <v>52</v>
      </c>
      <c r="P183" s="285"/>
      <c r="Q183" s="1084"/>
      <c r="R183" s="1084"/>
      <c r="S183" s="1085"/>
    </row>
    <row r="184" spans="2:19" ht="44.25" customHeight="1" thickBot="1" x14ac:dyDescent="0.4">
      <c r="B184" s="1257" t="s">
        <v>50</v>
      </c>
      <c r="C184" s="1258"/>
      <c r="D184" s="1258"/>
      <c r="E184" s="1258"/>
      <c r="F184" s="1258"/>
      <c r="G184" s="1258"/>
      <c r="H184" s="1258"/>
      <c r="I184" s="1283" t="s">
        <v>262</v>
      </c>
      <c r="J184" s="1092"/>
      <c r="K184" s="1092"/>
      <c r="L184" s="1092"/>
      <c r="M184" s="285"/>
      <c r="N184" s="1092" t="s">
        <v>179</v>
      </c>
      <c r="O184" s="1092"/>
      <c r="P184" s="1284"/>
      <c r="Q184" s="1093"/>
      <c r="R184" s="1093"/>
      <c r="S184" s="1094"/>
    </row>
    <row r="185" spans="2:19" ht="0.75" hidden="1" customHeight="1" thickBot="1" x14ac:dyDescent="0.4">
      <c r="B185" s="1281"/>
      <c r="C185" s="1282"/>
      <c r="D185" s="1282"/>
      <c r="E185" s="1282"/>
      <c r="F185" s="1282"/>
      <c r="G185" s="1282"/>
      <c r="H185" s="1260"/>
      <c r="I185" s="1171"/>
      <c r="J185" s="1171"/>
      <c r="K185" s="1018"/>
      <c r="L185" s="273"/>
      <c r="M185" s="1018"/>
      <c r="N185" s="1018"/>
      <c r="O185" s="1018"/>
      <c r="P185" s="1006"/>
      <c r="Q185" s="963"/>
      <c r="R185" s="963"/>
      <c r="S185" s="962"/>
    </row>
    <row r="186" spans="2:19" ht="21" customHeight="1" thickTop="1" x14ac:dyDescent="0.35">
      <c r="B186" s="199">
        <v>5</v>
      </c>
      <c r="C186" s="198">
        <v>1</v>
      </c>
      <c r="D186" s="198"/>
      <c r="E186" s="197"/>
      <c r="F186" s="197"/>
      <c r="G186" s="275"/>
      <c r="H186" s="1246" t="s">
        <v>64</v>
      </c>
      <c r="I186" s="1246"/>
      <c r="J186" s="1247"/>
      <c r="K186" s="1278">
        <v>0</v>
      </c>
      <c r="L186" s="1249"/>
      <c r="M186" s="274" t="s">
        <v>2</v>
      </c>
      <c r="N186" s="1279">
        <v>0</v>
      </c>
      <c r="O186" s="1251"/>
      <c r="P186" s="268" t="s">
        <v>2</v>
      </c>
      <c r="Q186" s="979"/>
      <c r="R186" s="979">
        <f>Q187</f>
        <v>25030500</v>
      </c>
      <c r="S186" s="980"/>
    </row>
    <row r="187" spans="2:19" ht="21" customHeight="1" x14ac:dyDescent="0.35">
      <c r="B187" s="66">
        <v>5</v>
      </c>
      <c r="C187" s="67">
        <v>1</v>
      </c>
      <c r="D187" s="68" t="s">
        <v>73</v>
      </c>
      <c r="E187" s="127"/>
      <c r="F187" s="127"/>
      <c r="G187" s="132"/>
      <c r="H187" s="1230" t="s">
        <v>118</v>
      </c>
      <c r="I187" s="1231"/>
      <c r="J187" s="1232"/>
      <c r="K187" s="1220">
        <v>0</v>
      </c>
      <c r="L187" s="1221"/>
      <c r="M187" s="73" t="s">
        <v>2</v>
      </c>
      <c r="N187" s="1233">
        <v>0</v>
      </c>
      <c r="O187" s="1255"/>
      <c r="P187" s="112" t="s">
        <v>2</v>
      </c>
      <c r="Q187" s="1240">
        <f>Q188</f>
        <v>25030500</v>
      </c>
      <c r="R187" s="1240"/>
      <c r="S187" s="1240"/>
    </row>
    <row r="188" spans="2:19" ht="21" customHeight="1" x14ac:dyDescent="0.35">
      <c r="B188" s="66">
        <v>5</v>
      </c>
      <c r="C188" s="67">
        <v>1</v>
      </c>
      <c r="D188" s="68" t="s">
        <v>73</v>
      </c>
      <c r="E188" s="69" t="s">
        <v>65</v>
      </c>
      <c r="F188" s="127"/>
      <c r="G188" s="132"/>
      <c r="H188" s="1230" t="s">
        <v>119</v>
      </c>
      <c r="I188" s="1231"/>
      <c r="J188" s="1236"/>
      <c r="K188" s="1239"/>
      <c r="L188" s="1238"/>
      <c r="M188" s="272"/>
      <c r="N188" s="1239"/>
      <c r="O188" s="1238"/>
      <c r="P188" s="112" t="s">
        <v>2</v>
      </c>
      <c r="Q188" s="1240">
        <f>Q189</f>
        <v>25030500</v>
      </c>
      <c r="R188" s="1240"/>
      <c r="S188" s="1240"/>
    </row>
    <row r="189" spans="2:19" ht="21" customHeight="1" x14ac:dyDescent="0.35">
      <c r="B189" s="66">
        <v>5</v>
      </c>
      <c r="C189" s="67">
        <v>1</v>
      </c>
      <c r="D189" s="68" t="s">
        <v>73</v>
      </c>
      <c r="E189" s="69" t="s">
        <v>65</v>
      </c>
      <c r="F189" s="69" t="s">
        <v>65</v>
      </c>
      <c r="G189" s="132"/>
      <c r="H189" s="1230" t="s">
        <v>120</v>
      </c>
      <c r="I189" s="1231"/>
      <c r="J189" s="1232"/>
      <c r="K189" s="1220">
        <v>0</v>
      </c>
      <c r="L189" s="1221"/>
      <c r="M189" s="73"/>
      <c r="N189" s="1233">
        <v>0</v>
      </c>
      <c r="O189" s="1255"/>
      <c r="P189" s="112"/>
      <c r="Q189" s="1241">
        <f>Q190+Q286+Q294+Q297</f>
        <v>25030500</v>
      </c>
      <c r="R189" s="1241"/>
      <c r="S189" s="1241"/>
    </row>
    <row r="190" spans="2:19" ht="39.75" customHeight="1" x14ac:dyDescent="0.35">
      <c r="B190" s="66">
        <v>5</v>
      </c>
      <c r="C190" s="67">
        <v>1</v>
      </c>
      <c r="D190" s="68" t="s">
        <v>73</v>
      </c>
      <c r="E190" s="69" t="s">
        <v>65</v>
      </c>
      <c r="F190" s="69" t="s">
        <v>65</v>
      </c>
      <c r="G190" s="70" t="s">
        <v>130</v>
      </c>
      <c r="H190" s="1230" t="s">
        <v>122</v>
      </c>
      <c r="I190" s="1231"/>
      <c r="J190" s="1232"/>
      <c r="K190" s="1220"/>
      <c r="L190" s="1221"/>
      <c r="M190" s="73" t="s">
        <v>2</v>
      </c>
      <c r="N190" s="1233"/>
      <c r="O190" s="1234"/>
      <c r="P190" s="75">
        <v>0</v>
      </c>
      <c r="Q190" s="1240">
        <f>Q192+Q194+Q196+Q198+Q200+Q202+Q204</f>
        <v>25030500</v>
      </c>
      <c r="R190" s="1240"/>
      <c r="S190" s="1240"/>
    </row>
    <row r="191" spans="2:19" ht="21" customHeight="1" x14ac:dyDescent="0.35">
      <c r="B191" s="108"/>
      <c r="C191" s="100"/>
      <c r="D191" s="101"/>
      <c r="E191" s="102"/>
      <c r="F191" s="102"/>
      <c r="G191" s="103"/>
      <c r="H191" s="1200" t="s">
        <v>263</v>
      </c>
      <c r="I191" s="1201"/>
      <c r="J191" s="1202"/>
      <c r="K191" s="1220"/>
      <c r="L191" s="1221"/>
      <c r="M191" s="73"/>
      <c r="N191" s="1222"/>
      <c r="O191" s="1223"/>
      <c r="P191" s="75"/>
      <c r="Q191" s="1222"/>
      <c r="R191" s="1224"/>
      <c r="S191" s="1223"/>
    </row>
    <row r="192" spans="2:19" ht="25.5" customHeight="1" x14ac:dyDescent="0.35">
      <c r="B192" s="108"/>
      <c r="C192" s="100"/>
      <c r="D192" s="101"/>
      <c r="E192" s="102"/>
      <c r="F192" s="102"/>
      <c r="G192" s="103"/>
      <c r="H192" s="990" t="s">
        <v>124</v>
      </c>
      <c r="I192" s="1243"/>
      <c r="J192" s="1244"/>
      <c r="K192" s="1225">
        <v>2</v>
      </c>
      <c r="L192" s="1226"/>
      <c r="M192" s="41" t="s">
        <v>183</v>
      </c>
      <c r="N192" s="1227">
        <v>50000</v>
      </c>
      <c r="O192" s="1228"/>
      <c r="P192" s="42"/>
      <c r="Q192" s="1227">
        <f>K192*N192</f>
        <v>100000</v>
      </c>
      <c r="R192" s="1229"/>
      <c r="S192" s="1228"/>
    </row>
    <row r="193" spans="1:19" ht="19.5" customHeight="1" x14ac:dyDescent="0.35">
      <c r="B193" s="108"/>
      <c r="C193" s="100"/>
      <c r="D193" s="101"/>
      <c r="E193" s="102"/>
      <c r="F193" s="102"/>
      <c r="G193" s="103"/>
      <c r="H193" s="1200" t="s">
        <v>264</v>
      </c>
      <c r="I193" s="1201"/>
      <c r="J193" s="1202"/>
      <c r="K193" s="1220"/>
      <c r="L193" s="1221"/>
      <c r="M193" s="73"/>
      <c r="N193" s="1222"/>
      <c r="O193" s="1223"/>
      <c r="P193" s="75"/>
      <c r="Q193" s="1222"/>
      <c r="R193" s="1224"/>
      <c r="S193" s="1223"/>
    </row>
    <row r="194" spans="1:19" ht="33.75" customHeight="1" x14ac:dyDescent="0.35">
      <c r="B194" s="98"/>
      <c r="C194" s="94"/>
      <c r="D194" s="95"/>
      <c r="E194" s="96"/>
      <c r="F194" s="96"/>
      <c r="G194" s="99"/>
      <c r="H194" s="990" t="s">
        <v>72</v>
      </c>
      <c r="I194" s="1201" t="s">
        <v>265</v>
      </c>
      <c r="J194" s="1202"/>
      <c r="K194" s="1225">
        <v>1150</v>
      </c>
      <c r="L194" s="1226"/>
      <c r="M194" s="41" t="s">
        <v>77</v>
      </c>
      <c r="N194" s="1227">
        <v>6000</v>
      </c>
      <c r="O194" s="1228"/>
      <c r="P194" s="42"/>
      <c r="Q194" s="1227">
        <f>K194*N194</f>
        <v>6900000</v>
      </c>
      <c r="R194" s="1229"/>
      <c r="S194" s="1228"/>
    </row>
    <row r="195" spans="1:19" ht="19.5" customHeight="1" x14ac:dyDescent="0.35">
      <c r="B195" s="108"/>
      <c r="C195" s="100"/>
      <c r="D195" s="101"/>
      <c r="E195" s="102"/>
      <c r="F195" s="102"/>
      <c r="G195" s="103"/>
      <c r="H195" s="1200" t="s">
        <v>264</v>
      </c>
      <c r="I195" s="1201"/>
      <c r="J195" s="1202"/>
      <c r="K195" s="1220"/>
      <c r="L195" s="1221"/>
      <c r="M195" s="73"/>
      <c r="N195" s="1222"/>
      <c r="O195" s="1223"/>
      <c r="P195" s="75"/>
      <c r="Q195" s="1222"/>
      <c r="R195" s="1224"/>
      <c r="S195" s="1223"/>
    </row>
    <row r="196" spans="1:19" ht="33.75" customHeight="1" x14ac:dyDescent="0.35">
      <c r="B196" s="98"/>
      <c r="C196" s="94"/>
      <c r="D196" s="95"/>
      <c r="E196" s="96"/>
      <c r="F196" s="96"/>
      <c r="G196" s="99"/>
      <c r="H196" s="990" t="s">
        <v>72</v>
      </c>
      <c r="I196" s="1201" t="s">
        <v>266</v>
      </c>
      <c r="J196" s="1202"/>
      <c r="K196" s="1225">
        <v>249</v>
      </c>
      <c r="L196" s="1226"/>
      <c r="M196" s="41" t="s">
        <v>77</v>
      </c>
      <c r="N196" s="1227">
        <v>8000</v>
      </c>
      <c r="O196" s="1228"/>
      <c r="P196" s="42"/>
      <c r="Q196" s="1227">
        <f>K196*N196</f>
        <v>1992000</v>
      </c>
      <c r="R196" s="1229"/>
      <c r="S196" s="1228"/>
    </row>
    <row r="197" spans="1:19" ht="18.75" customHeight="1" x14ac:dyDescent="0.35">
      <c r="A197" s="158"/>
      <c r="B197" s="108"/>
      <c r="C197" s="100"/>
      <c r="D197" s="100"/>
      <c r="E197" s="159"/>
      <c r="F197" s="159"/>
      <c r="G197" s="160"/>
      <c r="H197" s="1200" t="s">
        <v>267</v>
      </c>
      <c r="I197" s="1201"/>
      <c r="J197" s="1202"/>
      <c r="K197" s="1203"/>
      <c r="L197" s="1204"/>
      <c r="M197" s="982"/>
      <c r="N197" s="1205"/>
      <c r="O197" s="1206"/>
      <c r="P197" s="161"/>
      <c r="Q197" s="1205"/>
      <c r="R197" s="1207"/>
      <c r="S197" s="1206"/>
    </row>
    <row r="198" spans="1:19" ht="33.75" customHeight="1" x14ac:dyDescent="0.35">
      <c r="A198" s="158"/>
      <c r="B198" s="98"/>
      <c r="C198" s="94"/>
      <c r="D198" s="94"/>
      <c r="E198" s="137"/>
      <c r="F198" s="137"/>
      <c r="G198" s="162"/>
      <c r="H198" s="163" t="s">
        <v>72</v>
      </c>
      <c r="I198" s="1243"/>
      <c r="J198" s="1244"/>
      <c r="K198" s="1215">
        <v>87</v>
      </c>
      <c r="L198" s="1216"/>
      <c r="M198" s="164" t="s">
        <v>268</v>
      </c>
      <c r="N198" s="1217">
        <v>40000</v>
      </c>
      <c r="O198" s="1218"/>
      <c r="P198" s="165"/>
      <c r="Q198" s="1217">
        <f>K198*N198</f>
        <v>3480000</v>
      </c>
      <c r="R198" s="1219"/>
      <c r="S198" s="1218"/>
    </row>
    <row r="199" spans="1:19" ht="19.5" customHeight="1" x14ac:dyDescent="0.35">
      <c r="A199" s="158"/>
      <c r="B199" s="108"/>
      <c r="C199" s="100"/>
      <c r="D199" s="100"/>
      <c r="E199" s="159"/>
      <c r="F199" s="159"/>
      <c r="G199" s="160"/>
      <c r="H199" s="1200" t="s">
        <v>123</v>
      </c>
      <c r="I199" s="1201"/>
      <c r="J199" s="1202"/>
      <c r="K199" s="1203"/>
      <c r="L199" s="1204"/>
      <c r="M199" s="982"/>
      <c r="N199" s="1205"/>
      <c r="O199" s="1206"/>
      <c r="P199" s="161"/>
      <c r="Q199" s="1205"/>
      <c r="R199" s="1207"/>
      <c r="S199" s="1206"/>
    </row>
    <row r="200" spans="1:19" ht="33.75" customHeight="1" x14ac:dyDescent="0.35">
      <c r="A200" s="158"/>
      <c r="B200" s="98"/>
      <c r="C200" s="94"/>
      <c r="D200" s="94"/>
      <c r="E200" s="137"/>
      <c r="F200" s="137"/>
      <c r="G200" s="162"/>
      <c r="H200" s="163" t="s">
        <v>72</v>
      </c>
      <c r="I200" s="1243"/>
      <c r="J200" s="1244"/>
      <c r="K200" s="1215">
        <v>23810</v>
      </c>
      <c r="L200" s="1216"/>
      <c r="M200" s="164" t="s">
        <v>125</v>
      </c>
      <c r="N200" s="1217">
        <v>350</v>
      </c>
      <c r="O200" s="1218"/>
      <c r="P200" s="165"/>
      <c r="Q200" s="1217">
        <f>K200*N200</f>
        <v>8333500</v>
      </c>
      <c r="R200" s="1219"/>
      <c r="S200" s="1218"/>
    </row>
    <row r="201" spans="1:19" ht="18" customHeight="1" x14ac:dyDescent="0.35">
      <c r="A201" s="158"/>
      <c r="B201" s="108"/>
      <c r="C201" s="100"/>
      <c r="D201" s="100"/>
      <c r="E201" s="159"/>
      <c r="F201" s="159"/>
      <c r="G201" s="160"/>
      <c r="H201" s="1200" t="s">
        <v>126</v>
      </c>
      <c r="I201" s="1201"/>
      <c r="J201" s="1202"/>
      <c r="K201" s="1203"/>
      <c r="L201" s="1204"/>
      <c r="M201" s="982"/>
      <c r="N201" s="1205"/>
      <c r="O201" s="1206"/>
      <c r="P201" s="161"/>
      <c r="Q201" s="1205"/>
      <c r="R201" s="1207"/>
      <c r="S201" s="1206"/>
    </row>
    <row r="202" spans="1:19" ht="33.75" customHeight="1" x14ac:dyDescent="0.35">
      <c r="A202" s="158"/>
      <c r="B202" s="98"/>
      <c r="C202" s="94"/>
      <c r="D202" s="94"/>
      <c r="E202" s="137"/>
      <c r="F202" s="137"/>
      <c r="G202" s="162"/>
      <c r="H202" s="163" t="s">
        <v>72</v>
      </c>
      <c r="I202" s="1243"/>
      <c r="J202" s="1244"/>
      <c r="K202" s="1215">
        <v>50</v>
      </c>
      <c r="L202" s="1216"/>
      <c r="M202" s="164" t="s">
        <v>77</v>
      </c>
      <c r="N202" s="1217">
        <v>5500</v>
      </c>
      <c r="O202" s="1218"/>
      <c r="P202" s="165"/>
      <c r="Q202" s="1217">
        <f>K202*N202</f>
        <v>275000</v>
      </c>
      <c r="R202" s="1219"/>
      <c r="S202" s="1218"/>
    </row>
    <row r="203" spans="1:19" ht="18" customHeight="1" x14ac:dyDescent="0.35">
      <c r="A203" s="158"/>
      <c r="B203" s="108"/>
      <c r="C203" s="100"/>
      <c r="D203" s="100"/>
      <c r="E203" s="159"/>
      <c r="F203" s="159"/>
      <c r="G203" s="160"/>
      <c r="H203" s="1200" t="s">
        <v>269</v>
      </c>
      <c r="I203" s="1201"/>
      <c r="J203" s="1202"/>
      <c r="K203" s="1203"/>
      <c r="L203" s="1204"/>
      <c r="M203" s="982"/>
      <c r="N203" s="1205"/>
      <c r="O203" s="1206"/>
      <c r="P203" s="161"/>
      <c r="Q203" s="1205"/>
      <c r="R203" s="1207"/>
      <c r="S203" s="1206"/>
    </row>
    <row r="204" spans="1:19" ht="33.75" customHeight="1" thickBot="1" x14ac:dyDescent="0.4">
      <c r="A204" s="158"/>
      <c r="B204" s="98"/>
      <c r="C204" s="94"/>
      <c r="D204" s="94"/>
      <c r="E204" s="137"/>
      <c r="F204" s="137"/>
      <c r="G204" s="162"/>
      <c r="H204" s="163" t="s">
        <v>72</v>
      </c>
      <c r="I204" s="1276"/>
      <c r="J204" s="1277"/>
      <c r="K204" s="1215">
        <v>79</v>
      </c>
      <c r="L204" s="1216"/>
      <c r="M204" s="164" t="s">
        <v>77</v>
      </c>
      <c r="N204" s="1217">
        <v>50000</v>
      </c>
      <c r="O204" s="1218"/>
      <c r="P204" s="165"/>
      <c r="Q204" s="1217">
        <f>K204*N204</f>
        <v>3950000</v>
      </c>
      <c r="R204" s="1219"/>
      <c r="S204" s="1218"/>
    </row>
    <row r="205" spans="1:19" ht="21.75" customHeight="1" thickBot="1" x14ac:dyDescent="0.4">
      <c r="B205" s="172"/>
      <c r="C205" s="173"/>
      <c r="D205" s="174"/>
      <c r="E205" s="175"/>
      <c r="F205" s="175"/>
      <c r="G205" s="175"/>
      <c r="H205" s="176"/>
      <c r="I205" s="176"/>
      <c r="J205" s="176"/>
      <c r="K205" s="1197" t="s">
        <v>127</v>
      </c>
      <c r="L205" s="1197"/>
      <c r="M205" s="1197"/>
      <c r="N205" s="1197"/>
      <c r="O205" s="1197"/>
      <c r="P205" s="1198"/>
      <c r="Q205" s="1199">
        <f>Q192+Q194+Q196+Q198+Q200+Q202+Q204</f>
        <v>25030500</v>
      </c>
      <c r="R205" s="1146"/>
      <c r="S205" s="1147"/>
    </row>
    <row r="206" spans="1:19" ht="21.75" customHeight="1" x14ac:dyDescent="0.35">
      <c r="B206" s="58"/>
      <c r="C206" s="58"/>
      <c r="D206" s="59"/>
      <c r="E206" s="60"/>
      <c r="F206" s="60"/>
      <c r="G206" s="60"/>
      <c r="H206" s="994"/>
      <c r="I206" s="994"/>
      <c r="J206" s="994"/>
      <c r="K206" s="999"/>
      <c r="L206" s="999"/>
      <c r="M206" s="999"/>
      <c r="N206" s="999"/>
      <c r="O206" s="999"/>
      <c r="P206" s="999"/>
      <c r="Q206" s="995"/>
      <c r="R206" s="995"/>
      <c r="S206" s="995"/>
    </row>
    <row r="207" spans="1:19" ht="21.75" customHeight="1" thickBot="1" x14ac:dyDescent="0.4"/>
    <row r="208" spans="1:19" ht="29.25" customHeight="1" thickBot="1" x14ac:dyDescent="0.4">
      <c r="B208" s="1098" t="s">
        <v>42</v>
      </c>
      <c r="C208" s="1089"/>
      <c r="D208" s="1089"/>
      <c r="E208" s="1089"/>
      <c r="F208" s="1089"/>
      <c r="G208" s="1089"/>
      <c r="H208" s="1272"/>
      <c r="I208" s="1089" t="s">
        <v>270</v>
      </c>
      <c r="J208" s="1089"/>
      <c r="K208" s="1089"/>
      <c r="L208" s="1089"/>
      <c r="M208" s="1089"/>
      <c r="N208" s="1089"/>
      <c r="O208" s="1089"/>
      <c r="P208" s="1272"/>
      <c r="Q208" s="1084"/>
      <c r="R208" s="1084"/>
      <c r="S208" s="1085"/>
    </row>
    <row r="209" spans="2:19" ht="29.25" customHeight="1" thickBot="1" x14ac:dyDescent="0.4">
      <c r="B209" s="1273" t="s">
        <v>44</v>
      </c>
      <c r="C209" s="1274"/>
      <c r="D209" s="1274"/>
      <c r="E209" s="1274"/>
      <c r="F209" s="1274"/>
      <c r="G209" s="1274"/>
      <c r="H209" s="1275"/>
      <c r="I209" s="1089" t="s">
        <v>45</v>
      </c>
      <c r="J209" s="1089"/>
      <c r="K209" s="1089"/>
      <c r="L209" s="1089"/>
      <c r="M209" s="1089"/>
      <c r="N209" s="1089"/>
      <c r="O209" s="1089"/>
      <c r="P209" s="1272"/>
      <c r="Q209" s="1084"/>
      <c r="R209" s="1084"/>
      <c r="S209" s="1085"/>
    </row>
    <row r="210" spans="2:19" ht="29.25" customHeight="1" thickTop="1" thickBot="1" x14ac:dyDescent="0.4">
      <c r="B210" s="1269" t="s">
        <v>46</v>
      </c>
      <c r="C210" s="1270"/>
      <c r="D210" s="1270"/>
      <c r="E210" s="1270"/>
      <c r="F210" s="1270"/>
      <c r="G210" s="1270"/>
      <c r="H210" s="1271"/>
      <c r="I210" s="1089" t="s">
        <v>47</v>
      </c>
      <c r="J210" s="1089"/>
      <c r="K210" s="1089"/>
      <c r="L210" s="1089"/>
      <c r="M210" s="1089"/>
      <c r="N210" s="1089"/>
      <c r="O210" s="1089"/>
      <c r="P210" s="1272"/>
      <c r="Q210" s="1084"/>
      <c r="R210" s="1084"/>
      <c r="S210" s="1085"/>
    </row>
    <row r="211" spans="2:19" ht="29.25" customHeight="1" thickBot="1" x14ac:dyDescent="0.4">
      <c r="B211" s="1082" t="s">
        <v>48</v>
      </c>
      <c r="C211" s="1083"/>
      <c r="D211" s="1083"/>
      <c r="E211" s="1083"/>
      <c r="F211" s="1083"/>
      <c r="G211" s="1083"/>
      <c r="H211" s="1256"/>
      <c r="I211" s="1089" t="s">
        <v>49</v>
      </c>
      <c r="J211" s="1089"/>
      <c r="K211" s="1089"/>
      <c r="L211" s="1089"/>
      <c r="M211" s="1089"/>
      <c r="N211" s="1089"/>
      <c r="O211" s="1089"/>
      <c r="P211" s="1272"/>
      <c r="Q211" s="1084"/>
      <c r="R211" s="1084"/>
      <c r="S211" s="1085"/>
    </row>
    <row r="212" spans="2:19" ht="29.25" customHeight="1" thickBot="1" x14ac:dyDescent="0.4">
      <c r="B212" s="1082" t="s">
        <v>50</v>
      </c>
      <c r="C212" s="1083"/>
      <c r="D212" s="1083"/>
      <c r="E212" s="1083"/>
      <c r="F212" s="1083"/>
      <c r="G212" s="1083"/>
      <c r="H212" s="1256"/>
      <c r="I212" s="1186" t="s">
        <v>51</v>
      </c>
      <c r="J212" s="1186"/>
      <c r="K212" s="959"/>
      <c r="L212" s="959"/>
      <c r="M212" s="285"/>
      <c r="N212" s="959"/>
      <c r="O212" s="959" t="s">
        <v>52</v>
      </c>
      <c r="P212" s="285"/>
      <c r="Q212" s="1084"/>
      <c r="R212" s="1084"/>
      <c r="S212" s="1085"/>
    </row>
    <row r="213" spans="2:19" ht="44.25" customHeight="1" thickBot="1" x14ac:dyDescent="0.4">
      <c r="B213" s="1257" t="s">
        <v>50</v>
      </c>
      <c r="C213" s="1258"/>
      <c r="D213" s="1258"/>
      <c r="E213" s="1258"/>
      <c r="F213" s="1258"/>
      <c r="G213" s="1258"/>
      <c r="H213" s="1258"/>
      <c r="I213" s="1261" t="s">
        <v>271</v>
      </c>
      <c r="J213" s="1262"/>
      <c r="K213" s="1262"/>
      <c r="L213" s="1262"/>
      <c r="M213" s="300"/>
      <c r="N213" s="1262" t="s">
        <v>272</v>
      </c>
      <c r="O213" s="1262"/>
      <c r="P213" s="1263"/>
      <c r="Q213" s="1264"/>
      <c r="R213" s="1264"/>
      <c r="S213" s="1265"/>
    </row>
    <row r="214" spans="2:19" ht="32.25" customHeight="1" thickTop="1" thickBot="1" x14ac:dyDescent="0.4">
      <c r="B214" s="1259"/>
      <c r="C214" s="1260"/>
      <c r="D214" s="1260"/>
      <c r="E214" s="1260"/>
      <c r="F214" s="1260"/>
      <c r="G214" s="1260"/>
      <c r="H214" s="1260"/>
      <c r="I214" s="1266" t="s">
        <v>273</v>
      </c>
      <c r="J214" s="1267"/>
      <c r="K214" s="1267"/>
      <c r="L214" s="1267"/>
      <c r="M214" s="273"/>
      <c r="N214" s="1267" t="s">
        <v>274</v>
      </c>
      <c r="O214" s="1267"/>
      <c r="P214" s="1268"/>
      <c r="Q214" s="963"/>
      <c r="R214" s="963"/>
      <c r="S214" s="962"/>
    </row>
    <row r="215" spans="2:19" ht="21" customHeight="1" x14ac:dyDescent="0.35">
      <c r="B215" s="98">
        <v>5</v>
      </c>
      <c r="C215" s="94">
        <v>1</v>
      </c>
      <c r="D215" s="94"/>
      <c r="E215" s="137"/>
      <c r="F215" s="137"/>
      <c r="G215" s="138"/>
      <c r="H215" s="1245" t="s">
        <v>64</v>
      </c>
      <c r="I215" s="1246"/>
      <c r="J215" s="1247"/>
      <c r="K215" s="1248">
        <v>0</v>
      </c>
      <c r="L215" s="1249"/>
      <c r="M215" s="270" t="s">
        <v>2</v>
      </c>
      <c r="N215" s="1250">
        <v>0</v>
      </c>
      <c r="O215" s="1251"/>
      <c r="P215" s="223" t="s">
        <v>2</v>
      </c>
      <c r="Q215" s="979"/>
      <c r="R215" s="979">
        <f>Q216</f>
        <v>99993300</v>
      </c>
      <c r="S215" s="980"/>
    </row>
    <row r="216" spans="2:19" ht="21" customHeight="1" x14ac:dyDescent="0.35">
      <c r="B216" s="66">
        <v>5</v>
      </c>
      <c r="C216" s="67">
        <v>1</v>
      </c>
      <c r="D216" s="68" t="s">
        <v>73</v>
      </c>
      <c r="E216" s="127"/>
      <c r="F216" s="127"/>
      <c r="G216" s="132"/>
      <c r="H216" s="1230" t="s">
        <v>118</v>
      </c>
      <c r="I216" s="1231"/>
      <c r="J216" s="1236"/>
      <c r="K216" s="1252">
        <v>0</v>
      </c>
      <c r="L216" s="1253"/>
      <c r="M216" s="271" t="s">
        <v>2</v>
      </c>
      <c r="N216" s="1254">
        <v>0</v>
      </c>
      <c r="O216" s="1255"/>
      <c r="P216" s="112" t="s">
        <v>2</v>
      </c>
      <c r="Q216" s="1240">
        <f>Q217+Q229</f>
        <v>99993300</v>
      </c>
      <c r="R216" s="1240"/>
      <c r="S216" s="1240"/>
    </row>
    <row r="217" spans="2:19" ht="21" customHeight="1" x14ac:dyDescent="0.35">
      <c r="B217" s="66">
        <v>5</v>
      </c>
      <c r="C217" s="67">
        <v>1</v>
      </c>
      <c r="D217" s="68" t="s">
        <v>73</v>
      </c>
      <c r="E217" s="69" t="s">
        <v>65</v>
      </c>
      <c r="F217" s="127"/>
      <c r="G217" s="132"/>
      <c r="H217" s="1230" t="s">
        <v>119</v>
      </c>
      <c r="I217" s="1231"/>
      <c r="J217" s="1236"/>
      <c r="K217" s="1239"/>
      <c r="L217" s="1238"/>
      <c r="M217" s="272"/>
      <c r="N217" s="1239"/>
      <c r="O217" s="1238"/>
      <c r="P217" s="112" t="s">
        <v>2</v>
      </c>
      <c r="Q217" s="1240">
        <f>Q218</f>
        <v>14550000</v>
      </c>
      <c r="R217" s="1240"/>
      <c r="S217" s="1240"/>
    </row>
    <row r="218" spans="2:19" ht="21" customHeight="1" x14ac:dyDescent="0.35">
      <c r="B218" s="66">
        <v>5</v>
      </c>
      <c r="C218" s="67">
        <v>1</v>
      </c>
      <c r="D218" s="68" t="s">
        <v>73</v>
      </c>
      <c r="E218" s="69" t="s">
        <v>65</v>
      </c>
      <c r="F218" s="69" t="s">
        <v>65</v>
      </c>
      <c r="G218" s="132"/>
      <c r="H218" s="1230" t="s">
        <v>120</v>
      </c>
      <c r="I218" s="1231"/>
      <c r="J218" s="1232"/>
      <c r="K218" s="1220">
        <v>0</v>
      </c>
      <c r="L218" s="1221"/>
      <c r="M218" s="73"/>
      <c r="N218" s="1233">
        <v>0</v>
      </c>
      <c r="O218" s="1234"/>
      <c r="P218" s="74"/>
      <c r="Q218" s="1241">
        <f>Q219+Q224</f>
        <v>14550000</v>
      </c>
      <c r="R218" s="1241"/>
      <c r="S218" s="1241"/>
    </row>
    <row r="219" spans="2:19" ht="39.75" customHeight="1" x14ac:dyDescent="0.35">
      <c r="B219" s="66">
        <v>5</v>
      </c>
      <c r="C219" s="67">
        <v>1</v>
      </c>
      <c r="D219" s="68" t="s">
        <v>73</v>
      </c>
      <c r="E219" s="69" t="s">
        <v>65</v>
      </c>
      <c r="F219" s="69" t="s">
        <v>65</v>
      </c>
      <c r="G219" s="70" t="s">
        <v>275</v>
      </c>
      <c r="H219" s="1230" t="s">
        <v>276</v>
      </c>
      <c r="I219" s="1231"/>
      <c r="J219" s="1232"/>
      <c r="K219" s="1220"/>
      <c r="L219" s="1221"/>
      <c r="M219" s="73" t="s">
        <v>2</v>
      </c>
      <c r="N219" s="1233"/>
      <c r="O219" s="1234"/>
      <c r="P219" s="75">
        <v>0</v>
      </c>
      <c r="Q219" s="1233">
        <f>Q221+Q223</f>
        <v>12000000</v>
      </c>
      <c r="R219" s="1235"/>
      <c r="S219" s="1234"/>
    </row>
    <row r="220" spans="2:19" ht="21" customHeight="1" x14ac:dyDescent="0.35">
      <c r="B220" s="108"/>
      <c r="C220" s="100"/>
      <c r="D220" s="101"/>
      <c r="E220" s="102"/>
      <c r="F220" s="102"/>
      <c r="G220" s="103"/>
      <c r="H220" s="1200" t="s">
        <v>277</v>
      </c>
      <c r="I220" s="1201"/>
      <c r="J220" s="1202"/>
      <c r="K220" s="1220"/>
      <c r="L220" s="1221"/>
      <c r="M220" s="73"/>
      <c r="N220" s="1222"/>
      <c r="O220" s="1223"/>
      <c r="P220" s="75"/>
      <c r="Q220" s="971"/>
      <c r="R220" s="985"/>
      <c r="S220" s="972"/>
    </row>
    <row r="221" spans="2:19" ht="25.5" customHeight="1" x14ac:dyDescent="0.35">
      <c r="B221" s="108"/>
      <c r="C221" s="100"/>
      <c r="D221" s="101"/>
      <c r="E221" s="102"/>
      <c r="F221" s="102"/>
      <c r="G221" s="103"/>
      <c r="H221" s="990" t="s">
        <v>124</v>
      </c>
      <c r="I221" s="1243"/>
      <c r="J221" s="1244"/>
      <c r="K221" s="1225">
        <v>300</v>
      </c>
      <c r="L221" s="1226"/>
      <c r="M221" s="41" t="s">
        <v>278</v>
      </c>
      <c r="N221" s="1227">
        <v>25000</v>
      </c>
      <c r="O221" s="1228"/>
      <c r="P221" s="42"/>
      <c r="Q221" s="1227">
        <f>K221*N221</f>
        <v>7500000</v>
      </c>
      <c r="R221" s="1229"/>
      <c r="S221" s="1228"/>
    </row>
    <row r="222" spans="2:19" ht="19.5" customHeight="1" x14ac:dyDescent="0.35">
      <c r="B222" s="108"/>
      <c r="C222" s="100"/>
      <c r="D222" s="101"/>
      <c r="E222" s="102"/>
      <c r="F222" s="102"/>
      <c r="G222" s="103"/>
      <c r="H222" s="1200" t="s">
        <v>279</v>
      </c>
      <c r="I222" s="1201"/>
      <c r="J222" s="1202"/>
      <c r="K222" s="1220"/>
      <c r="L222" s="1221"/>
      <c r="M222" s="73"/>
      <c r="N222" s="1222"/>
      <c r="O222" s="1223"/>
      <c r="P222" s="75"/>
      <c r="Q222" s="1222"/>
      <c r="R222" s="1224"/>
      <c r="S222" s="1223"/>
    </row>
    <row r="223" spans="2:19" ht="33.75" customHeight="1" x14ac:dyDescent="0.35">
      <c r="B223" s="98"/>
      <c r="C223" s="94"/>
      <c r="D223" s="95"/>
      <c r="E223" s="96"/>
      <c r="F223" s="96"/>
      <c r="G223" s="99"/>
      <c r="H223" s="990" t="s">
        <v>72</v>
      </c>
      <c r="I223" s="1201"/>
      <c r="J223" s="1202"/>
      <c r="K223" s="1225">
        <v>300</v>
      </c>
      <c r="L223" s="1226"/>
      <c r="M223" s="41" t="s">
        <v>278</v>
      </c>
      <c r="N223" s="1227">
        <v>15000</v>
      </c>
      <c r="O223" s="1228"/>
      <c r="P223" s="42"/>
      <c r="Q223" s="1227">
        <f>K223*N223</f>
        <v>4500000</v>
      </c>
      <c r="R223" s="1229"/>
      <c r="S223" s="1228"/>
    </row>
    <row r="224" spans="2:19" ht="39.75" customHeight="1" x14ac:dyDescent="0.35">
      <c r="B224" s="66">
        <v>5</v>
      </c>
      <c r="C224" s="67">
        <v>1</v>
      </c>
      <c r="D224" s="68" t="s">
        <v>73</v>
      </c>
      <c r="E224" s="69" t="s">
        <v>65</v>
      </c>
      <c r="F224" s="69" t="s">
        <v>65</v>
      </c>
      <c r="G224" s="70" t="s">
        <v>275</v>
      </c>
      <c r="H224" s="1230" t="s">
        <v>276</v>
      </c>
      <c r="I224" s="1231"/>
      <c r="J224" s="1232"/>
      <c r="K224" s="1220"/>
      <c r="L224" s="1221"/>
      <c r="M224" s="73" t="s">
        <v>2</v>
      </c>
      <c r="N224" s="1233"/>
      <c r="O224" s="1234"/>
      <c r="P224" s="75">
        <v>0</v>
      </c>
      <c r="Q224" s="1233">
        <f>Q226+Q228</f>
        <v>2550000</v>
      </c>
      <c r="R224" s="1235"/>
      <c r="S224" s="1234"/>
    </row>
    <row r="225" spans="1:19" ht="21" customHeight="1" x14ac:dyDescent="0.35">
      <c r="B225" s="108"/>
      <c r="C225" s="100"/>
      <c r="D225" s="101"/>
      <c r="E225" s="102"/>
      <c r="F225" s="102"/>
      <c r="G225" s="103"/>
      <c r="H225" s="1200" t="s">
        <v>280</v>
      </c>
      <c r="I225" s="1201"/>
      <c r="J225" s="1202"/>
      <c r="K225" s="1220"/>
      <c r="L225" s="1221"/>
      <c r="M225" s="73"/>
      <c r="N225" s="1222"/>
      <c r="O225" s="1223"/>
      <c r="P225" s="75"/>
      <c r="Q225" s="971"/>
      <c r="R225" s="985"/>
      <c r="S225" s="972"/>
    </row>
    <row r="226" spans="1:19" ht="25.5" customHeight="1" x14ac:dyDescent="0.35">
      <c r="B226" s="108"/>
      <c r="C226" s="100"/>
      <c r="D226" s="101"/>
      <c r="E226" s="102"/>
      <c r="F226" s="102"/>
      <c r="G226" s="103"/>
      <c r="H226" s="990" t="s">
        <v>124</v>
      </c>
      <c r="I226" s="1201" t="s">
        <v>281</v>
      </c>
      <c r="J226" s="1202"/>
      <c r="K226" s="1225">
        <v>30</v>
      </c>
      <c r="L226" s="1226"/>
      <c r="M226" s="41" t="s">
        <v>278</v>
      </c>
      <c r="N226" s="1227">
        <v>60000</v>
      </c>
      <c r="O226" s="1228"/>
      <c r="P226" s="42"/>
      <c r="Q226" s="1227">
        <f>K226*N226</f>
        <v>1800000</v>
      </c>
      <c r="R226" s="1229"/>
      <c r="S226" s="1228"/>
    </row>
    <row r="227" spans="1:19" ht="19.5" customHeight="1" x14ac:dyDescent="0.35">
      <c r="B227" s="108"/>
      <c r="C227" s="100"/>
      <c r="D227" s="101"/>
      <c r="E227" s="102"/>
      <c r="F227" s="102"/>
      <c r="G227" s="103"/>
      <c r="H227" s="1200" t="s">
        <v>282</v>
      </c>
      <c r="I227" s="1201"/>
      <c r="J227" s="1202"/>
      <c r="K227" s="1220"/>
      <c r="L227" s="1221"/>
      <c r="M227" s="73"/>
      <c r="N227" s="1222"/>
      <c r="O227" s="1223"/>
      <c r="P227" s="75"/>
      <c r="Q227" s="1222"/>
      <c r="R227" s="1224"/>
      <c r="S227" s="1223"/>
    </row>
    <row r="228" spans="1:19" ht="33.75" customHeight="1" x14ac:dyDescent="0.35">
      <c r="B228" s="98"/>
      <c r="C228" s="94"/>
      <c r="D228" s="95"/>
      <c r="E228" s="96"/>
      <c r="F228" s="96"/>
      <c r="G228" s="99"/>
      <c r="H228" s="990" t="s">
        <v>72</v>
      </c>
      <c r="I228" s="1201" t="s">
        <v>281</v>
      </c>
      <c r="J228" s="1202"/>
      <c r="K228" s="1225">
        <v>30</v>
      </c>
      <c r="L228" s="1242"/>
      <c r="M228" s="976" t="s">
        <v>278</v>
      </c>
      <c r="N228" s="1227">
        <v>25000</v>
      </c>
      <c r="O228" s="1228"/>
      <c r="P228" s="42"/>
      <c r="Q228" s="1227">
        <f>K228*N228</f>
        <v>750000</v>
      </c>
      <c r="R228" s="1229"/>
      <c r="S228" s="1228"/>
    </row>
    <row r="229" spans="1:19" ht="21" customHeight="1" x14ac:dyDescent="0.35">
      <c r="B229" s="66">
        <v>5</v>
      </c>
      <c r="C229" s="67">
        <v>1</v>
      </c>
      <c r="D229" s="68" t="s">
        <v>73</v>
      </c>
      <c r="E229" s="69" t="s">
        <v>283</v>
      </c>
      <c r="F229" s="127"/>
      <c r="G229" s="132"/>
      <c r="H229" s="1230" t="s">
        <v>284</v>
      </c>
      <c r="I229" s="1231"/>
      <c r="J229" s="1236"/>
      <c r="K229" s="1237"/>
      <c r="L229" s="1238"/>
      <c r="M229" s="272"/>
      <c r="N229" s="1239"/>
      <c r="O229" s="1238"/>
      <c r="P229" s="112" t="s">
        <v>2</v>
      </c>
      <c r="Q229" s="1240">
        <f>Q230</f>
        <v>85443300</v>
      </c>
      <c r="R229" s="1240"/>
      <c r="S229" s="1240"/>
    </row>
    <row r="230" spans="1:19" ht="21" customHeight="1" x14ac:dyDescent="0.35">
      <c r="B230" s="66">
        <v>5</v>
      </c>
      <c r="C230" s="67">
        <v>1</v>
      </c>
      <c r="D230" s="68" t="s">
        <v>73</v>
      </c>
      <c r="E230" s="69" t="s">
        <v>283</v>
      </c>
      <c r="F230" s="69" t="s">
        <v>65</v>
      </c>
      <c r="G230" s="132"/>
      <c r="H230" s="1230" t="s">
        <v>285</v>
      </c>
      <c r="I230" s="1231"/>
      <c r="J230" s="1232"/>
      <c r="K230" s="1220">
        <v>0</v>
      </c>
      <c r="L230" s="1221"/>
      <c r="M230" s="73"/>
      <c r="N230" s="1233">
        <v>0</v>
      </c>
      <c r="O230" s="1234"/>
      <c r="P230" s="74"/>
      <c r="Q230" s="1241">
        <f>Q231+Q334+Q342+Q345</f>
        <v>85443300</v>
      </c>
      <c r="R230" s="1241"/>
      <c r="S230" s="1241"/>
    </row>
    <row r="231" spans="1:19" ht="39.75" customHeight="1" x14ac:dyDescent="0.35">
      <c r="B231" s="66">
        <v>5</v>
      </c>
      <c r="C231" s="67">
        <v>1</v>
      </c>
      <c r="D231" s="68" t="s">
        <v>73</v>
      </c>
      <c r="E231" s="69" t="s">
        <v>283</v>
      </c>
      <c r="F231" s="69" t="s">
        <v>65</v>
      </c>
      <c r="G231" s="70" t="s">
        <v>69</v>
      </c>
      <c r="H231" s="1230" t="s">
        <v>286</v>
      </c>
      <c r="I231" s="1231"/>
      <c r="J231" s="1232"/>
      <c r="K231" s="1220"/>
      <c r="L231" s="1221"/>
      <c r="M231" s="73" t="s">
        <v>2</v>
      </c>
      <c r="N231" s="1233"/>
      <c r="O231" s="1234"/>
      <c r="P231" s="75">
        <v>0</v>
      </c>
      <c r="Q231" s="1233">
        <f>Q233+Q235+Q237+Q239+Q241+Q243+Q245+Q247+Q249+Q251+Q253+Q256+Q258+Q260+Q262+Q264+Q266+Q268+Q270+Q272</f>
        <v>85443300</v>
      </c>
      <c r="R231" s="1235"/>
      <c r="S231" s="1234"/>
    </row>
    <row r="232" spans="1:19" ht="33" customHeight="1" x14ac:dyDescent="0.35">
      <c r="B232" s="108"/>
      <c r="C232" s="100"/>
      <c r="D232" s="101"/>
      <c r="E232" s="102"/>
      <c r="F232" s="102"/>
      <c r="G232" s="103"/>
      <c r="H232" s="1200" t="s">
        <v>287</v>
      </c>
      <c r="I232" s="1201"/>
      <c r="J232" s="1202"/>
      <c r="K232" s="1220"/>
      <c r="L232" s="1221"/>
      <c r="M232" s="73"/>
      <c r="N232" s="1222"/>
      <c r="O232" s="1223"/>
      <c r="P232" s="75"/>
      <c r="Q232" s="971"/>
      <c r="R232" s="985"/>
      <c r="S232" s="972"/>
    </row>
    <row r="233" spans="1:19" ht="57.75" customHeight="1" x14ac:dyDescent="0.35">
      <c r="B233" s="108"/>
      <c r="C233" s="100"/>
      <c r="D233" s="101"/>
      <c r="E233" s="102"/>
      <c r="F233" s="102"/>
      <c r="G233" s="103"/>
      <c r="H233" s="990" t="s">
        <v>124</v>
      </c>
      <c r="I233" s="1201" t="s">
        <v>288</v>
      </c>
      <c r="J233" s="1202"/>
      <c r="K233" s="1225">
        <v>1518</v>
      </c>
      <c r="L233" s="1226"/>
      <c r="M233" s="41" t="s">
        <v>289</v>
      </c>
      <c r="N233" s="1227">
        <v>7850</v>
      </c>
      <c r="O233" s="1228"/>
      <c r="P233" s="42"/>
      <c r="Q233" s="1227">
        <f>K233*N233</f>
        <v>11916300</v>
      </c>
      <c r="R233" s="1229"/>
      <c r="S233" s="1228"/>
    </row>
    <row r="234" spans="1:19" ht="19.5" customHeight="1" x14ac:dyDescent="0.35">
      <c r="B234" s="108"/>
      <c r="C234" s="100"/>
      <c r="D234" s="101"/>
      <c r="E234" s="102"/>
      <c r="F234" s="102"/>
      <c r="G234" s="103"/>
      <c r="H234" s="1200" t="s">
        <v>290</v>
      </c>
      <c r="I234" s="1201"/>
      <c r="J234" s="1202"/>
      <c r="K234" s="1220"/>
      <c r="L234" s="1221"/>
      <c r="M234" s="73"/>
      <c r="N234" s="1222"/>
      <c r="O234" s="1223"/>
      <c r="P234" s="75"/>
      <c r="Q234" s="1222"/>
      <c r="R234" s="1224"/>
      <c r="S234" s="1223"/>
    </row>
    <row r="235" spans="1:19" ht="76.5" customHeight="1" x14ac:dyDescent="0.35">
      <c r="B235" s="98"/>
      <c r="C235" s="94"/>
      <c r="D235" s="95"/>
      <c r="E235" s="96"/>
      <c r="F235" s="96"/>
      <c r="G235" s="99"/>
      <c r="H235" s="990" t="s">
        <v>72</v>
      </c>
      <c r="I235" s="1201" t="s">
        <v>291</v>
      </c>
      <c r="J235" s="1202"/>
      <c r="K235" s="1225">
        <v>1</v>
      </c>
      <c r="L235" s="1226"/>
      <c r="M235" s="41" t="s">
        <v>292</v>
      </c>
      <c r="N235" s="1227">
        <v>1518000</v>
      </c>
      <c r="O235" s="1228"/>
      <c r="P235" s="42"/>
      <c r="Q235" s="1227">
        <f>K235*N235</f>
        <v>1518000</v>
      </c>
      <c r="R235" s="1229"/>
      <c r="S235" s="1228"/>
    </row>
    <row r="236" spans="1:19" ht="19.5" customHeight="1" x14ac:dyDescent="0.35">
      <c r="B236" s="108"/>
      <c r="C236" s="100"/>
      <c r="D236" s="101"/>
      <c r="E236" s="102"/>
      <c r="F236" s="102"/>
      <c r="G236" s="103"/>
      <c r="H236" s="1200" t="s">
        <v>290</v>
      </c>
      <c r="I236" s="1201"/>
      <c r="J236" s="1202"/>
      <c r="K236" s="1220"/>
      <c r="L236" s="1221"/>
      <c r="M236" s="73"/>
      <c r="N236" s="1222"/>
      <c r="O236" s="1223"/>
      <c r="P236" s="75"/>
      <c r="Q236" s="1222"/>
      <c r="R236" s="1224"/>
      <c r="S236" s="1223"/>
    </row>
    <row r="237" spans="1:19" ht="73.5" customHeight="1" x14ac:dyDescent="0.35">
      <c r="B237" s="98"/>
      <c r="C237" s="94"/>
      <c r="D237" s="95"/>
      <c r="E237" s="96"/>
      <c r="F237" s="96"/>
      <c r="G237" s="99"/>
      <c r="H237" s="990" t="s">
        <v>72</v>
      </c>
      <c r="I237" s="1201" t="s">
        <v>293</v>
      </c>
      <c r="J237" s="1202"/>
      <c r="K237" s="1225">
        <v>2</v>
      </c>
      <c r="L237" s="1226"/>
      <c r="M237" s="41" t="s">
        <v>292</v>
      </c>
      <c r="N237" s="1227">
        <v>992000</v>
      </c>
      <c r="O237" s="1228"/>
      <c r="P237" s="42"/>
      <c r="Q237" s="1227">
        <f>K237*N237</f>
        <v>1984000</v>
      </c>
      <c r="R237" s="1229"/>
      <c r="S237" s="1228"/>
    </row>
    <row r="238" spans="1:19" ht="18.75" customHeight="1" x14ac:dyDescent="0.35">
      <c r="A238" s="158"/>
      <c r="B238" s="108"/>
      <c r="C238" s="100"/>
      <c r="D238" s="100"/>
      <c r="E238" s="159"/>
      <c r="F238" s="159"/>
      <c r="G238" s="160"/>
      <c r="H238" s="1200" t="s">
        <v>290</v>
      </c>
      <c r="I238" s="1201"/>
      <c r="J238" s="1202"/>
      <c r="K238" s="1203"/>
      <c r="L238" s="1204"/>
      <c r="M238" s="982"/>
      <c r="N238" s="1205"/>
      <c r="O238" s="1206"/>
      <c r="P238" s="161"/>
      <c r="Q238" s="1205"/>
      <c r="R238" s="1207"/>
      <c r="S238" s="1206"/>
    </row>
    <row r="239" spans="1:19" ht="79.5" customHeight="1" x14ac:dyDescent="0.35">
      <c r="A239" s="158"/>
      <c r="B239" s="98"/>
      <c r="C239" s="94"/>
      <c r="D239" s="94"/>
      <c r="E239" s="137"/>
      <c r="F239" s="137"/>
      <c r="G239" s="162"/>
      <c r="H239" s="163" t="s">
        <v>72</v>
      </c>
      <c r="I239" s="1201" t="s">
        <v>294</v>
      </c>
      <c r="J239" s="1202"/>
      <c r="K239" s="1215">
        <v>2</v>
      </c>
      <c r="L239" s="1216"/>
      <c r="M239" s="164" t="s">
        <v>292</v>
      </c>
      <c r="N239" s="1217">
        <v>650000</v>
      </c>
      <c r="O239" s="1218"/>
      <c r="P239" s="165"/>
      <c r="Q239" s="1217">
        <f>K239*N239</f>
        <v>1300000</v>
      </c>
      <c r="R239" s="1219"/>
      <c r="S239" s="1218"/>
    </row>
    <row r="240" spans="1:19" ht="19.5" customHeight="1" x14ac:dyDescent="0.35">
      <c r="A240" s="158"/>
      <c r="B240" s="108"/>
      <c r="C240" s="100"/>
      <c r="D240" s="100"/>
      <c r="E240" s="159"/>
      <c r="F240" s="159"/>
      <c r="G240" s="160"/>
      <c r="H240" s="1200" t="s">
        <v>295</v>
      </c>
      <c r="I240" s="1201"/>
      <c r="J240" s="1202"/>
      <c r="K240" s="1203"/>
      <c r="L240" s="1204"/>
      <c r="M240" s="982"/>
      <c r="N240" s="1205"/>
      <c r="O240" s="1206"/>
      <c r="P240" s="161"/>
      <c r="Q240" s="1205"/>
      <c r="R240" s="1207"/>
      <c r="S240" s="1206"/>
    </row>
    <row r="241" spans="1:19" ht="33.75" customHeight="1" x14ac:dyDescent="0.35">
      <c r="A241" s="158"/>
      <c r="B241" s="98"/>
      <c r="C241" s="94"/>
      <c r="D241" s="94"/>
      <c r="E241" s="137"/>
      <c r="F241" s="137"/>
      <c r="G241" s="162"/>
      <c r="H241" s="163" t="s">
        <v>72</v>
      </c>
      <c r="I241" s="1201" t="s">
        <v>296</v>
      </c>
      <c r="J241" s="1202"/>
      <c r="K241" s="1215">
        <v>9</v>
      </c>
      <c r="L241" s="1216"/>
      <c r="M241" s="164" t="s">
        <v>292</v>
      </c>
      <c r="N241" s="1217">
        <v>380000</v>
      </c>
      <c r="O241" s="1218"/>
      <c r="P241" s="165"/>
      <c r="Q241" s="1217">
        <f>K241*N241</f>
        <v>3420000</v>
      </c>
      <c r="R241" s="1219"/>
      <c r="S241" s="1218"/>
    </row>
    <row r="242" spans="1:19" ht="18" customHeight="1" x14ac:dyDescent="0.35">
      <c r="A242" s="158"/>
      <c r="B242" s="108"/>
      <c r="C242" s="100"/>
      <c r="D242" s="100"/>
      <c r="E242" s="159"/>
      <c r="F242" s="159"/>
      <c r="G242" s="160"/>
      <c r="H242" s="1200" t="s">
        <v>295</v>
      </c>
      <c r="I242" s="1201"/>
      <c r="J242" s="1202"/>
      <c r="K242" s="1203"/>
      <c r="L242" s="1204"/>
      <c r="M242" s="982"/>
      <c r="N242" s="1205"/>
      <c r="O242" s="1206"/>
      <c r="P242" s="161"/>
      <c r="Q242" s="1205"/>
      <c r="R242" s="1207"/>
      <c r="S242" s="1206"/>
    </row>
    <row r="243" spans="1:19" ht="33.75" customHeight="1" x14ac:dyDescent="0.35">
      <c r="A243" s="158"/>
      <c r="B243" s="98"/>
      <c r="C243" s="94"/>
      <c r="D243" s="94"/>
      <c r="E243" s="137"/>
      <c r="F243" s="137"/>
      <c r="G243" s="162"/>
      <c r="H243" s="163" t="s">
        <v>72</v>
      </c>
      <c r="I243" s="1201" t="s">
        <v>297</v>
      </c>
      <c r="J243" s="1202"/>
      <c r="K243" s="1215">
        <v>15</v>
      </c>
      <c r="L243" s="1216"/>
      <c r="M243" s="164" t="s">
        <v>292</v>
      </c>
      <c r="N243" s="1217">
        <v>300000</v>
      </c>
      <c r="O243" s="1218"/>
      <c r="P243" s="165"/>
      <c r="Q243" s="1217">
        <f>K243*N243</f>
        <v>4500000</v>
      </c>
      <c r="R243" s="1219"/>
      <c r="S243" s="1218"/>
    </row>
    <row r="244" spans="1:19" ht="18" customHeight="1" x14ac:dyDescent="0.35">
      <c r="A244" s="158"/>
      <c r="B244" s="108"/>
      <c r="C244" s="100"/>
      <c r="D244" s="100"/>
      <c r="E244" s="159"/>
      <c r="F244" s="159"/>
      <c r="G244" s="160"/>
      <c r="H244" s="1200" t="s">
        <v>295</v>
      </c>
      <c r="I244" s="1201"/>
      <c r="J244" s="1202"/>
      <c r="K244" s="1203"/>
      <c r="L244" s="1204"/>
      <c r="M244" s="982"/>
      <c r="N244" s="1205"/>
      <c r="O244" s="1206"/>
      <c r="P244" s="161"/>
      <c r="Q244" s="1205"/>
      <c r="R244" s="1207"/>
      <c r="S244" s="1206"/>
    </row>
    <row r="245" spans="1:19" ht="33.75" customHeight="1" x14ac:dyDescent="0.35">
      <c r="A245" s="158"/>
      <c r="B245" s="98"/>
      <c r="C245" s="94"/>
      <c r="D245" s="94"/>
      <c r="E245" s="137"/>
      <c r="F245" s="137"/>
      <c r="G245" s="162"/>
      <c r="H245" s="163" t="s">
        <v>72</v>
      </c>
      <c r="I245" s="1201" t="s">
        <v>298</v>
      </c>
      <c r="J245" s="1202"/>
      <c r="K245" s="1215">
        <v>20</v>
      </c>
      <c r="L245" s="1216"/>
      <c r="M245" s="164" t="s">
        <v>292</v>
      </c>
      <c r="N245" s="1217">
        <v>250000</v>
      </c>
      <c r="O245" s="1218"/>
      <c r="P245" s="165"/>
      <c r="Q245" s="1217">
        <f>K245*N245</f>
        <v>5000000</v>
      </c>
      <c r="R245" s="1219"/>
      <c r="S245" s="1218"/>
    </row>
    <row r="246" spans="1:19" ht="20.25" customHeight="1" x14ac:dyDescent="0.35">
      <c r="A246" s="158"/>
      <c r="B246" s="108"/>
      <c r="C246" s="100"/>
      <c r="D246" s="100"/>
      <c r="E246" s="159"/>
      <c r="F246" s="159"/>
      <c r="G246" s="160"/>
      <c r="H246" s="1200" t="s">
        <v>295</v>
      </c>
      <c r="I246" s="1201"/>
      <c r="J246" s="1202"/>
      <c r="K246" s="1203"/>
      <c r="L246" s="1204"/>
      <c r="M246" s="982"/>
      <c r="N246" s="1205"/>
      <c r="O246" s="1206"/>
      <c r="P246" s="161"/>
      <c r="Q246" s="1205"/>
      <c r="R246" s="1207"/>
      <c r="S246" s="1206"/>
    </row>
    <row r="247" spans="1:19" ht="30" customHeight="1" x14ac:dyDescent="0.35">
      <c r="A247" s="158"/>
      <c r="B247" s="98"/>
      <c r="C247" s="94"/>
      <c r="D247" s="94"/>
      <c r="E247" s="137"/>
      <c r="F247" s="137"/>
      <c r="G247" s="162"/>
      <c r="H247" s="163" t="s">
        <v>72</v>
      </c>
      <c r="I247" s="1201" t="s">
        <v>299</v>
      </c>
      <c r="J247" s="1202"/>
      <c r="K247" s="1215">
        <v>20</v>
      </c>
      <c r="L247" s="1216"/>
      <c r="M247" s="164" t="s">
        <v>292</v>
      </c>
      <c r="N247" s="1217">
        <v>225000</v>
      </c>
      <c r="O247" s="1218"/>
      <c r="P247" s="165"/>
      <c r="Q247" s="1217">
        <f>K247*N247</f>
        <v>4500000</v>
      </c>
      <c r="R247" s="1219"/>
      <c r="S247" s="1218"/>
    </row>
    <row r="248" spans="1:19" ht="23.25" customHeight="1" x14ac:dyDescent="0.35">
      <c r="A248" s="158"/>
      <c r="B248" s="108"/>
      <c r="C248" s="100"/>
      <c r="D248" s="100"/>
      <c r="E248" s="159"/>
      <c r="F248" s="159"/>
      <c r="G248" s="160"/>
      <c r="H248" s="1200" t="s">
        <v>295</v>
      </c>
      <c r="I248" s="1201"/>
      <c r="J248" s="1202"/>
      <c r="K248" s="1203"/>
      <c r="L248" s="1204"/>
      <c r="M248" s="982"/>
      <c r="N248" s="1205"/>
      <c r="O248" s="1206"/>
      <c r="P248" s="161"/>
      <c r="Q248" s="1205"/>
      <c r="R248" s="1207"/>
      <c r="S248" s="1206"/>
    </row>
    <row r="249" spans="1:19" ht="30" customHeight="1" x14ac:dyDescent="0.35">
      <c r="A249" s="158"/>
      <c r="B249" s="98"/>
      <c r="C249" s="94"/>
      <c r="D249" s="94"/>
      <c r="E249" s="137"/>
      <c r="F249" s="137"/>
      <c r="G249" s="162"/>
      <c r="H249" s="163" t="s">
        <v>72</v>
      </c>
      <c r="I249" s="1201" t="s">
        <v>300</v>
      </c>
      <c r="J249" s="1202"/>
      <c r="K249" s="1215">
        <v>19</v>
      </c>
      <c r="L249" s="1216"/>
      <c r="M249" s="164" t="s">
        <v>292</v>
      </c>
      <c r="N249" s="1217">
        <v>250000</v>
      </c>
      <c r="O249" s="1218"/>
      <c r="P249" s="165"/>
      <c r="Q249" s="1217">
        <f>K249*N249</f>
        <v>4750000</v>
      </c>
      <c r="R249" s="1219"/>
      <c r="S249" s="1218"/>
    </row>
    <row r="250" spans="1:19" ht="23.25" customHeight="1" x14ac:dyDescent="0.35">
      <c r="A250" s="158"/>
      <c r="B250" s="108"/>
      <c r="C250" s="100"/>
      <c r="D250" s="100"/>
      <c r="E250" s="159"/>
      <c r="F250" s="159"/>
      <c r="G250" s="160"/>
      <c r="H250" s="1200" t="s">
        <v>295</v>
      </c>
      <c r="I250" s="1201"/>
      <c r="J250" s="1202"/>
      <c r="K250" s="1203"/>
      <c r="L250" s="1204"/>
      <c r="M250" s="982"/>
      <c r="N250" s="1205"/>
      <c r="O250" s="1206"/>
      <c r="P250" s="161"/>
      <c r="Q250" s="1205"/>
      <c r="R250" s="1207"/>
      <c r="S250" s="1206"/>
    </row>
    <row r="251" spans="1:19" ht="30" customHeight="1" x14ac:dyDescent="0.35">
      <c r="A251" s="158"/>
      <c r="B251" s="98"/>
      <c r="C251" s="94"/>
      <c r="D251" s="94"/>
      <c r="E251" s="137"/>
      <c r="F251" s="137"/>
      <c r="G251" s="162"/>
      <c r="H251" s="163" t="s">
        <v>72</v>
      </c>
      <c r="I251" s="1201" t="s">
        <v>301</v>
      </c>
      <c r="J251" s="1202"/>
      <c r="K251" s="1215">
        <v>30</v>
      </c>
      <c r="L251" s="1216"/>
      <c r="M251" s="164" t="s">
        <v>292</v>
      </c>
      <c r="N251" s="1217">
        <v>125000</v>
      </c>
      <c r="O251" s="1218"/>
      <c r="P251" s="165"/>
      <c r="Q251" s="1217">
        <f>K251*N251</f>
        <v>3750000</v>
      </c>
      <c r="R251" s="1219"/>
      <c r="S251" s="1218"/>
    </row>
    <row r="252" spans="1:19" ht="23.25" customHeight="1" x14ac:dyDescent="0.35">
      <c r="A252" s="158"/>
      <c r="B252" s="108"/>
      <c r="C252" s="100"/>
      <c r="D252" s="100"/>
      <c r="E252" s="159"/>
      <c r="F252" s="159"/>
      <c r="G252" s="160"/>
      <c r="H252" s="1200" t="s">
        <v>302</v>
      </c>
      <c r="I252" s="1201"/>
      <c r="J252" s="1202"/>
      <c r="K252" s="1203"/>
      <c r="L252" s="1204"/>
      <c r="M252" s="982"/>
      <c r="N252" s="1205"/>
      <c r="O252" s="1206"/>
      <c r="P252" s="161"/>
      <c r="Q252" s="1205"/>
      <c r="R252" s="1207"/>
      <c r="S252" s="1206"/>
    </row>
    <row r="253" spans="1:19" ht="30" customHeight="1" x14ac:dyDescent="0.35">
      <c r="A253" s="158"/>
      <c r="B253" s="98"/>
      <c r="C253" s="94"/>
      <c r="D253" s="94"/>
      <c r="E253" s="137"/>
      <c r="F253" s="137"/>
      <c r="G253" s="162"/>
      <c r="H253" s="163" t="s">
        <v>72</v>
      </c>
      <c r="I253" s="1201" t="s">
        <v>303</v>
      </c>
      <c r="J253" s="1202"/>
      <c r="K253" s="1215">
        <v>7</v>
      </c>
      <c r="L253" s="1216"/>
      <c r="M253" s="164" t="s">
        <v>292</v>
      </c>
      <c r="N253" s="1217">
        <v>150000</v>
      </c>
      <c r="O253" s="1218"/>
      <c r="P253" s="165"/>
      <c r="Q253" s="1217">
        <f>K253*N253</f>
        <v>1050000</v>
      </c>
      <c r="R253" s="1219"/>
      <c r="S253" s="1218"/>
    </row>
    <row r="254" spans="1:19" ht="19.5" customHeight="1" x14ac:dyDescent="0.35">
      <c r="B254" s="109"/>
      <c r="C254" s="104"/>
      <c r="D254" s="105"/>
      <c r="E254" s="106"/>
      <c r="F254" s="106"/>
      <c r="G254" s="107"/>
      <c r="H254" s="1230" t="s">
        <v>304</v>
      </c>
      <c r="I254" s="1231"/>
      <c r="J254" s="1232"/>
      <c r="K254" s="1220"/>
      <c r="L254" s="1221"/>
      <c r="M254" s="73"/>
      <c r="N254" s="1222"/>
      <c r="O254" s="1223"/>
      <c r="P254" s="75"/>
      <c r="Q254" s="973"/>
      <c r="R254" s="974"/>
      <c r="S254" s="975"/>
    </row>
    <row r="255" spans="1:19" ht="28" customHeight="1" x14ac:dyDescent="0.35">
      <c r="B255" s="108"/>
      <c r="C255" s="100"/>
      <c r="D255" s="101"/>
      <c r="E255" s="102"/>
      <c r="F255" s="102"/>
      <c r="G255" s="103"/>
      <c r="H255" s="1200" t="s">
        <v>287</v>
      </c>
      <c r="I255" s="1201"/>
      <c r="J255" s="1202"/>
      <c r="K255" s="1220"/>
      <c r="L255" s="1221"/>
      <c r="M255" s="73"/>
      <c r="N255" s="1222"/>
      <c r="O255" s="1223"/>
      <c r="P255" s="75"/>
      <c r="Q255" s="1222"/>
      <c r="R255" s="1224"/>
      <c r="S255" s="1223"/>
    </row>
    <row r="256" spans="1:19" ht="61.5" customHeight="1" x14ac:dyDescent="0.35">
      <c r="B256" s="98"/>
      <c r="C256" s="94"/>
      <c r="D256" s="95"/>
      <c r="E256" s="96"/>
      <c r="F256" s="96"/>
      <c r="G256" s="99"/>
      <c r="H256" s="990" t="s">
        <v>72</v>
      </c>
      <c r="I256" s="1201" t="s">
        <v>288</v>
      </c>
      <c r="J256" s="1202"/>
      <c r="K256" s="1225">
        <v>140</v>
      </c>
      <c r="L256" s="1226"/>
      <c r="M256" s="41" t="s">
        <v>289</v>
      </c>
      <c r="N256" s="1227">
        <v>7850</v>
      </c>
      <c r="O256" s="1228"/>
      <c r="P256" s="42"/>
      <c r="Q256" s="1227">
        <f>K256*N256</f>
        <v>1099000</v>
      </c>
      <c r="R256" s="1229"/>
      <c r="S256" s="1228"/>
    </row>
    <row r="257" spans="1:19" ht="18.75" customHeight="1" x14ac:dyDescent="0.35">
      <c r="A257" s="158"/>
      <c r="B257" s="108"/>
      <c r="C257" s="100"/>
      <c r="D257" s="100"/>
      <c r="E257" s="159"/>
      <c r="F257" s="159"/>
      <c r="G257" s="160"/>
      <c r="H257" s="1200" t="s">
        <v>305</v>
      </c>
      <c r="I257" s="1201"/>
      <c r="J257" s="1202"/>
      <c r="K257" s="1203"/>
      <c r="L257" s="1204"/>
      <c r="M257" s="982"/>
      <c r="N257" s="1205"/>
      <c r="O257" s="1206"/>
      <c r="P257" s="161"/>
      <c r="Q257" s="1205"/>
      <c r="R257" s="1207"/>
      <c r="S257" s="1206"/>
    </row>
    <row r="258" spans="1:19" ht="33.75" customHeight="1" x14ac:dyDescent="0.35">
      <c r="A258" s="158"/>
      <c r="B258" s="98"/>
      <c r="C258" s="94"/>
      <c r="D258" s="94"/>
      <c r="E258" s="137"/>
      <c r="F258" s="137"/>
      <c r="G258" s="162"/>
      <c r="H258" s="163" t="s">
        <v>72</v>
      </c>
      <c r="I258" s="1201" t="s">
        <v>306</v>
      </c>
      <c r="J258" s="1202"/>
      <c r="K258" s="1215">
        <v>4</v>
      </c>
      <c r="L258" s="1216"/>
      <c r="M258" s="164" t="s">
        <v>292</v>
      </c>
      <c r="N258" s="1217">
        <v>1490000</v>
      </c>
      <c r="O258" s="1218"/>
      <c r="P258" s="165"/>
      <c r="Q258" s="1217">
        <f>K258*N258</f>
        <v>5960000</v>
      </c>
      <c r="R258" s="1219"/>
      <c r="S258" s="1218"/>
    </row>
    <row r="259" spans="1:19" ht="19.5" customHeight="1" x14ac:dyDescent="0.35">
      <c r="A259" s="158"/>
      <c r="B259" s="108"/>
      <c r="C259" s="100"/>
      <c r="D259" s="100"/>
      <c r="E259" s="159"/>
      <c r="F259" s="159"/>
      <c r="G259" s="160"/>
      <c r="H259" s="1200" t="s">
        <v>307</v>
      </c>
      <c r="I259" s="1201"/>
      <c r="J259" s="1202"/>
      <c r="K259" s="1203"/>
      <c r="L259" s="1204"/>
      <c r="M259" s="982"/>
      <c r="N259" s="1205"/>
      <c r="O259" s="1206"/>
      <c r="P259" s="161"/>
      <c r="Q259" s="1205"/>
      <c r="R259" s="1207"/>
      <c r="S259" s="1206"/>
    </row>
    <row r="260" spans="1:19" ht="75" customHeight="1" x14ac:dyDescent="0.35">
      <c r="A260" s="158"/>
      <c r="B260" s="98"/>
      <c r="C260" s="94"/>
      <c r="D260" s="94"/>
      <c r="E260" s="137"/>
      <c r="F260" s="137"/>
      <c r="G260" s="162"/>
      <c r="H260" s="163" t="s">
        <v>72</v>
      </c>
      <c r="I260" s="1201" t="s">
        <v>293</v>
      </c>
      <c r="J260" s="1202"/>
      <c r="K260" s="1215">
        <v>4</v>
      </c>
      <c r="L260" s="1216"/>
      <c r="M260" s="164" t="s">
        <v>292</v>
      </c>
      <c r="N260" s="1217">
        <v>992000</v>
      </c>
      <c r="O260" s="1218"/>
      <c r="P260" s="165"/>
      <c r="Q260" s="1217">
        <f>K260*N260</f>
        <v>3968000</v>
      </c>
      <c r="R260" s="1219"/>
      <c r="S260" s="1218"/>
    </row>
    <row r="261" spans="1:19" ht="18" customHeight="1" x14ac:dyDescent="0.35">
      <c r="A261" s="158"/>
      <c r="B261" s="108"/>
      <c r="C261" s="100"/>
      <c r="D261" s="100"/>
      <c r="E261" s="159"/>
      <c r="F261" s="159"/>
      <c r="G261" s="160"/>
      <c r="H261" s="1200" t="s">
        <v>307</v>
      </c>
      <c r="I261" s="1201"/>
      <c r="J261" s="1202"/>
      <c r="K261" s="1203"/>
      <c r="L261" s="1204"/>
      <c r="M261" s="982"/>
      <c r="N261" s="1205"/>
      <c r="O261" s="1206"/>
      <c r="P261" s="161"/>
      <c r="Q261" s="1205"/>
      <c r="R261" s="1207"/>
      <c r="S261" s="1206"/>
    </row>
    <row r="262" spans="1:19" ht="75.75" customHeight="1" x14ac:dyDescent="0.35">
      <c r="A262" s="158"/>
      <c r="B262" s="98"/>
      <c r="C262" s="94"/>
      <c r="D262" s="94"/>
      <c r="E262" s="137"/>
      <c r="F262" s="137"/>
      <c r="G262" s="162"/>
      <c r="H262" s="163" t="s">
        <v>72</v>
      </c>
      <c r="I262" s="1201" t="s">
        <v>294</v>
      </c>
      <c r="J262" s="1202"/>
      <c r="K262" s="1215">
        <v>4</v>
      </c>
      <c r="L262" s="1216"/>
      <c r="M262" s="164" t="s">
        <v>292</v>
      </c>
      <c r="N262" s="1217">
        <v>730000</v>
      </c>
      <c r="O262" s="1218"/>
      <c r="P262" s="165"/>
      <c r="Q262" s="1217">
        <f>K262*N262</f>
        <v>2920000</v>
      </c>
      <c r="R262" s="1219"/>
      <c r="S262" s="1218"/>
    </row>
    <row r="263" spans="1:19" ht="18" customHeight="1" x14ac:dyDescent="0.35">
      <c r="A263" s="158"/>
      <c r="B263" s="108"/>
      <c r="C263" s="100"/>
      <c r="D263" s="100"/>
      <c r="E263" s="159"/>
      <c r="F263" s="159"/>
      <c r="G263" s="160"/>
      <c r="H263" s="1200" t="s">
        <v>307</v>
      </c>
      <c r="I263" s="1201"/>
      <c r="J263" s="1202"/>
      <c r="K263" s="1203"/>
      <c r="L263" s="1204"/>
      <c r="M263" s="982"/>
      <c r="N263" s="1205"/>
      <c r="O263" s="1206"/>
      <c r="P263" s="161"/>
      <c r="Q263" s="1205"/>
      <c r="R263" s="1207"/>
      <c r="S263" s="1206"/>
    </row>
    <row r="264" spans="1:19" ht="75.75" customHeight="1" x14ac:dyDescent="0.35">
      <c r="A264" s="158"/>
      <c r="B264" s="98"/>
      <c r="C264" s="94"/>
      <c r="D264" s="94"/>
      <c r="E264" s="137"/>
      <c r="F264" s="137"/>
      <c r="G264" s="162"/>
      <c r="H264" s="163" t="s">
        <v>72</v>
      </c>
      <c r="I264" s="1201" t="s">
        <v>308</v>
      </c>
      <c r="J264" s="1202"/>
      <c r="K264" s="1215">
        <v>4</v>
      </c>
      <c r="L264" s="1216"/>
      <c r="M264" s="164" t="s">
        <v>292</v>
      </c>
      <c r="N264" s="1217">
        <v>730000</v>
      </c>
      <c r="O264" s="1218"/>
      <c r="P264" s="165"/>
      <c r="Q264" s="1217">
        <f>K264*N264</f>
        <v>2920000</v>
      </c>
      <c r="R264" s="1219"/>
      <c r="S264" s="1218"/>
    </row>
    <row r="265" spans="1:19" ht="20.25" customHeight="1" x14ac:dyDescent="0.35">
      <c r="A265" s="158"/>
      <c r="B265" s="108"/>
      <c r="C265" s="100"/>
      <c r="D265" s="100"/>
      <c r="E265" s="159"/>
      <c r="F265" s="159"/>
      <c r="G265" s="160"/>
      <c r="H265" s="1200" t="s">
        <v>309</v>
      </c>
      <c r="I265" s="1201"/>
      <c r="J265" s="1202"/>
      <c r="K265" s="1203"/>
      <c r="L265" s="1204"/>
      <c r="M265" s="982"/>
      <c r="N265" s="1205"/>
      <c r="O265" s="1206"/>
      <c r="P265" s="161"/>
      <c r="Q265" s="1205"/>
      <c r="R265" s="1207"/>
      <c r="S265" s="1206"/>
    </row>
    <row r="266" spans="1:19" ht="60.75" customHeight="1" x14ac:dyDescent="0.35">
      <c r="A266" s="158"/>
      <c r="B266" s="98"/>
      <c r="C266" s="94"/>
      <c r="D266" s="94"/>
      <c r="E266" s="137"/>
      <c r="F266" s="137"/>
      <c r="G266" s="162"/>
      <c r="H266" s="163" t="s">
        <v>72</v>
      </c>
      <c r="I266" s="1201" t="s">
        <v>310</v>
      </c>
      <c r="J266" s="1202"/>
      <c r="K266" s="1215">
        <v>4</v>
      </c>
      <c r="L266" s="1216"/>
      <c r="M266" s="164" t="s">
        <v>311</v>
      </c>
      <c r="N266" s="1217">
        <v>2952000</v>
      </c>
      <c r="O266" s="1218"/>
      <c r="P266" s="165"/>
      <c r="Q266" s="1217">
        <f>K266*N266</f>
        <v>11808000</v>
      </c>
      <c r="R266" s="1219"/>
      <c r="S266" s="1218"/>
    </row>
    <row r="267" spans="1:19" ht="23.25" customHeight="1" x14ac:dyDescent="0.35">
      <c r="A267" s="158"/>
      <c r="B267" s="108"/>
      <c r="C267" s="100"/>
      <c r="D267" s="100"/>
      <c r="E267" s="159"/>
      <c r="F267" s="159"/>
      <c r="G267" s="160"/>
      <c r="H267" s="1200" t="s">
        <v>312</v>
      </c>
      <c r="I267" s="1201"/>
      <c r="J267" s="1202"/>
      <c r="K267" s="1203"/>
      <c r="L267" s="1204"/>
      <c r="M267" s="982"/>
      <c r="N267" s="1205"/>
      <c r="O267" s="1206"/>
      <c r="P267" s="161"/>
      <c r="Q267" s="1205"/>
      <c r="R267" s="1207"/>
      <c r="S267" s="1206"/>
    </row>
    <row r="268" spans="1:19" ht="120.75" customHeight="1" x14ac:dyDescent="0.35">
      <c r="A268" s="158"/>
      <c r="B268" s="98"/>
      <c r="C268" s="94"/>
      <c r="D268" s="94"/>
      <c r="E268" s="137"/>
      <c r="F268" s="137"/>
      <c r="G268" s="162"/>
      <c r="H268" s="163" t="s">
        <v>72</v>
      </c>
      <c r="I268" s="1201" t="s">
        <v>313</v>
      </c>
      <c r="J268" s="1202"/>
      <c r="K268" s="1215">
        <v>4</v>
      </c>
      <c r="L268" s="1216"/>
      <c r="M268" s="164" t="s">
        <v>278</v>
      </c>
      <c r="N268" s="1217">
        <v>1000000</v>
      </c>
      <c r="O268" s="1218"/>
      <c r="P268" s="165"/>
      <c r="Q268" s="1217">
        <f>K268*N268</f>
        <v>4000000</v>
      </c>
      <c r="R268" s="1219"/>
      <c r="S268" s="1218"/>
    </row>
    <row r="269" spans="1:19" ht="23.25" customHeight="1" x14ac:dyDescent="0.35">
      <c r="A269" s="158"/>
      <c r="B269" s="108"/>
      <c r="C269" s="100"/>
      <c r="D269" s="100"/>
      <c r="E269" s="159"/>
      <c r="F269" s="159"/>
      <c r="G269" s="160"/>
      <c r="H269" s="1200" t="s">
        <v>314</v>
      </c>
      <c r="I269" s="1201"/>
      <c r="J269" s="1202"/>
      <c r="K269" s="1203"/>
      <c r="L269" s="1204"/>
      <c r="M269" s="982"/>
      <c r="N269" s="1205"/>
      <c r="O269" s="1206"/>
      <c r="P269" s="161"/>
      <c r="Q269" s="1205"/>
      <c r="R269" s="1207"/>
      <c r="S269" s="1206"/>
    </row>
    <row r="270" spans="1:19" ht="50.25" customHeight="1" x14ac:dyDescent="0.35">
      <c r="A270" s="158"/>
      <c r="B270" s="98"/>
      <c r="C270" s="94"/>
      <c r="D270" s="94"/>
      <c r="E270" s="137"/>
      <c r="F270" s="137"/>
      <c r="G270" s="162"/>
      <c r="H270" s="163" t="s">
        <v>72</v>
      </c>
      <c r="I270" s="1201" t="s">
        <v>315</v>
      </c>
      <c r="J270" s="1202"/>
      <c r="K270" s="1215">
        <v>16</v>
      </c>
      <c r="L270" s="1216"/>
      <c r="M270" s="164" t="s">
        <v>292</v>
      </c>
      <c r="N270" s="1217">
        <v>530000</v>
      </c>
      <c r="O270" s="1218"/>
      <c r="P270" s="165"/>
      <c r="Q270" s="1217">
        <f>K270*N270</f>
        <v>8480000</v>
      </c>
      <c r="R270" s="1219"/>
      <c r="S270" s="1218"/>
    </row>
    <row r="271" spans="1:19" ht="23.25" customHeight="1" x14ac:dyDescent="0.35">
      <c r="A271" s="158"/>
      <c r="B271" s="108"/>
      <c r="C271" s="100"/>
      <c r="D271" s="100"/>
      <c r="E271" s="159"/>
      <c r="F271" s="159"/>
      <c r="G271" s="160"/>
      <c r="H271" s="1200" t="s">
        <v>302</v>
      </c>
      <c r="I271" s="1201"/>
      <c r="J271" s="1202"/>
      <c r="K271" s="1203"/>
      <c r="L271" s="1204"/>
      <c r="M271" s="982"/>
      <c r="N271" s="1205"/>
      <c r="O271" s="1206"/>
      <c r="P271" s="161"/>
      <c r="Q271" s="1205"/>
      <c r="R271" s="1207"/>
      <c r="S271" s="1206"/>
    </row>
    <row r="272" spans="1:19" ht="30" customHeight="1" thickBot="1" x14ac:dyDescent="0.4">
      <c r="A272" s="158"/>
      <c r="B272" s="98"/>
      <c r="C272" s="94"/>
      <c r="D272" s="94"/>
      <c r="E272" s="137"/>
      <c r="F272" s="137"/>
      <c r="G272" s="162"/>
      <c r="H272" s="163" t="s">
        <v>72</v>
      </c>
      <c r="I272" s="1208" t="s">
        <v>303</v>
      </c>
      <c r="J272" s="1209"/>
      <c r="K272" s="1210">
        <v>4</v>
      </c>
      <c r="L272" s="1211"/>
      <c r="M272" s="164" t="s">
        <v>292</v>
      </c>
      <c r="N272" s="1212">
        <v>150000</v>
      </c>
      <c r="O272" s="1213"/>
      <c r="P272" s="165"/>
      <c r="Q272" s="1212">
        <f>K272*N272</f>
        <v>600000</v>
      </c>
      <c r="R272" s="1214"/>
      <c r="S272" s="1213"/>
    </row>
    <row r="273" spans="2:19" ht="21.75" customHeight="1" thickBot="1" x14ac:dyDescent="0.4">
      <c r="B273" s="172"/>
      <c r="C273" s="173"/>
      <c r="D273" s="174"/>
      <c r="E273" s="175"/>
      <c r="F273" s="175"/>
      <c r="G273" s="175"/>
      <c r="H273" s="176"/>
      <c r="I273" s="176"/>
      <c r="J273" s="176"/>
      <c r="K273" s="1197" t="s">
        <v>133</v>
      </c>
      <c r="L273" s="1197"/>
      <c r="M273" s="1197"/>
      <c r="N273" s="1197"/>
      <c r="O273" s="1197"/>
      <c r="P273" s="1198"/>
      <c r="Q273" s="1199">
        <f>Q219+Q224+Q231</f>
        <v>99993300</v>
      </c>
      <c r="R273" s="1146"/>
      <c r="S273" s="1147"/>
    </row>
    <row r="274" spans="2:19" ht="21.75" customHeight="1" thickBot="1" x14ac:dyDescent="0.4"/>
    <row r="275" spans="2:19" ht="21.75" customHeight="1" thickBot="1" x14ac:dyDescent="0.4">
      <c r="B275" s="172"/>
      <c r="C275" s="173"/>
      <c r="D275" s="174"/>
      <c r="E275" s="175"/>
      <c r="F275" s="175"/>
      <c r="G275" s="175"/>
      <c r="H275" s="176"/>
      <c r="I275" s="176"/>
      <c r="J275" s="176"/>
      <c r="K275" s="970"/>
      <c r="L275" s="970"/>
      <c r="M275" s="970"/>
      <c r="N275" s="970"/>
      <c r="O275" s="970"/>
      <c r="P275" s="970"/>
      <c r="Q275" s="960"/>
      <c r="R275" s="960"/>
      <c r="S275" s="961"/>
    </row>
    <row r="276" spans="2:19" ht="26.25" customHeight="1" thickBot="1" x14ac:dyDescent="0.4">
      <c r="B276" s="178"/>
      <c r="C276" s="151"/>
      <c r="D276" s="152"/>
      <c r="E276" s="153"/>
      <c r="F276" s="153"/>
      <c r="G276" s="153"/>
      <c r="H276" s="147"/>
      <c r="I276" s="147"/>
      <c r="J276" s="147"/>
      <c r="K276" s="997"/>
      <c r="L276" s="1145" t="s">
        <v>134</v>
      </c>
      <c r="M276" s="1145"/>
      <c r="N276" s="1145"/>
      <c r="O276" s="1145"/>
      <c r="P276" s="997"/>
      <c r="Q276" s="1146">
        <f>Q72+Q176+Q205+Q273</f>
        <v>145489750</v>
      </c>
      <c r="R276" s="1146"/>
      <c r="S276" s="1147"/>
    </row>
    <row r="277" spans="2:19" ht="190.5" customHeight="1" thickBot="1" x14ac:dyDescent="0.4">
      <c r="B277" s="1148"/>
      <c r="C277" s="1149"/>
      <c r="D277" s="1149"/>
      <c r="E277" s="1149"/>
      <c r="F277" s="1149"/>
      <c r="G277" s="1149"/>
      <c r="H277" s="1149"/>
      <c r="I277" s="1150" t="s">
        <v>135</v>
      </c>
      <c r="J277" s="1150"/>
      <c r="K277" s="1150"/>
      <c r="L277" s="1150"/>
      <c r="M277" s="1150"/>
      <c r="N277" s="1150"/>
      <c r="O277" s="1150"/>
      <c r="P277" s="1150"/>
      <c r="Q277" s="1149"/>
      <c r="R277" s="1149"/>
      <c r="S277" s="1152"/>
    </row>
    <row r="278" spans="2:19" ht="27.75" customHeight="1" thickBot="1" x14ac:dyDescent="0.4">
      <c r="B278" s="57"/>
      <c r="C278" s="58"/>
      <c r="D278" s="59"/>
      <c r="E278" s="60"/>
      <c r="F278" s="60"/>
      <c r="G278" s="60"/>
      <c r="H278" s="964"/>
      <c r="I278" s="994"/>
      <c r="J278" s="1007"/>
      <c r="K278" s="998"/>
      <c r="L278" s="998"/>
      <c r="M278" s="998"/>
      <c r="N278" s="998"/>
      <c r="O278" s="998"/>
      <c r="P278" s="125"/>
      <c r="Q278" s="995"/>
      <c r="R278" s="995"/>
      <c r="S278" s="996"/>
    </row>
    <row r="279" spans="2:19" ht="15" customHeight="1" x14ac:dyDescent="0.35">
      <c r="B279" s="1165"/>
      <c r="C279" s="1093"/>
      <c r="D279" s="1093"/>
      <c r="E279" s="1093"/>
      <c r="F279" s="1093"/>
      <c r="G279" s="1093"/>
      <c r="H279" s="1093"/>
      <c r="I279" s="1093"/>
      <c r="J279" s="1092" t="s">
        <v>2</v>
      </c>
      <c r="K279" s="26"/>
      <c r="L279" s="26"/>
      <c r="M279" s="26"/>
      <c r="N279" s="26"/>
      <c r="O279" s="26"/>
      <c r="P279" s="26"/>
      <c r="Q279" s="35" t="s">
        <v>136</v>
      </c>
      <c r="R279" s="26"/>
      <c r="S279" s="31"/>
    </row>
    <row r="280" spans="2:19" ht="15" customHeight="1" x14ac:dyDescent="0.35">
      <c r="B280" s="1166"/>
      <c r="C280" s="1167"/>
      <c r="D280" s="1167"/>
      <c r="E280" s="1167"/>
      <c r="F280" s="1167"/>
      <c r="G280" s="1167"/>
      <c r="H280" s="1167"/>
      <c r="I280" s="1167"/>
      <c r="J280" s="1170"/>
      <c r="K280" s="1006"/>
      <c r="L280" s="1006"/>
      <c r="M280" s="1006"/>
      <c r="N280" s="1006"/>
      <c r="O280" s="1006"/>
      <c r="P280" s="1006"/>
      <c r="Q280" s="36" t="s">
        <v>137</v>
      </c>
      <c r="R280" s="1006"/>
      <c r="S280" s="32"/>
    </row>
    <row r="281" spans="2:19" ht="15" customHeight="1" x14ac:dyDescent="0.35">
      <c r="B281" s="1166"/>
      <c r="C281" s="1167"/>
      <c r="D281" s="1167"/>
      <c r="E281" s="1167"/>
      <c r="F281" s="1167"/>
      <c r="G281" s="1167"/>
      <c r="H281" s="1167"/>
      <c r="I281" s="1167"/>
      <c r="J281" s="1170"/>
      <c r="K281" s="1006"/>
      <c r="L281" s="1006"/>
      <c r="M281" s="1006"/>
      <c r="N281" s="1006"/>
      <c r="O281" s="1006"/>
      <c r="P281" s="1006"/>
      <c r="Q281" s="36" t="s">
        <v>2</v>
      </c>
      <c r="R281" s="1006"/>
      <c r="S281" s="32"/>
    </row>
    <row r="282" spans="2:19" ht="15" customHeight="1" x14ac:dyDescent="0.35">
      <c r="B282" s="1166"/>
      <c r="C282" s="1167"/>
      <c r="D282" s="1167"/>
      <c r="E282" s="1167"/>
      <c r="F282" s="1167"/>
      <c r="G282" s="1167"/>
      <c r="H282" s="1167"/>
      <c r="I282" s="1167"/>
      <c r="J282" s="1170"/>
      <c r="K282" s="1006"/>
      <c r="L282" s="1006"/>
      <c r="M282" s="1006"/>
      <c r="N282" s="1006"/>
      <c r="O282" s="1006"/>
      <c r="P282" s="1006"/>
      <c r="Q282" s="36" t="s">
        <v>138</v>
      </c>
      <c r="R282" s="1006"/>
      <c r="S282" s="32"/>
    </row>
    <row r="283" spans="2:19" ht="15" customHeight="1" x14ac:dyDescent="0.35">
      <c r="B283" s="1166"/>
      <c r="C283" s="1167"/>
      <c r="D283" s="1167"/>
      <c r="E283" s="1167"/>
      <c r="F283" s="1167"/>
      <c r="G283" s="1167"/>
      <c r="H283" s="1167"/>
      <c r="I283" s="1167"/>
      <c r="J283" s="1170"/>
      <c r="K283" s="1006"/>
      <c r="L283" s="1006"/>
      <c r="M283" s="1006"/>
      <c r="N283" s="1006"/>
      <c r="O283" s="1006"/>
      <c r="P283" s="1006"/>
      <c r="Q283" s="36" t="s">
        <v>2</v>
      </c>
      <c r="R283" s="1006"/>
      <c r="S283" s="32"/>
    </row>
    <row r="284" spans="2:19" ht="15" customHeight="1" x14ac:dyDescent="0.35">
      <c r="B284" s="1166"/>
      <c r="C284" s="1167"/>
      <c r="D284" s="1167"/>
      <c r="E284" s="1167"/>
      <c r="F284" s="1167"/>
      <c r="G284" s="1167"/>
      <c r="H284" s="1167"/>
      <c r="I284" s="1167"/>
      <c r="J284" s="1170"/>
      <c r="K284" s="33"/>
      <c r="L284" s="33"/>
      <c r="M284" s="33"/>
      <c r="N284" s="33"/>
      <c r="O284" s="33"/>
      <c r="P284" s="33"/>
      <c r="Q284" s="37" t="s">
        <v>139</v>
      </c>
      <c r="R284" s="33"/>
      <c r="S284" s="32"/>
    </row>
    <row r="285" spans="2:19" ht="15.75" customHeight="1" thickBot="1" x14ac:dyDescent="0.4">
      <c r="B285" s="1168"/>
      <c r="C285" s="1169"/>
      <c r="D285" s="1169"/>
      <c r="E285" s="1169"/>
      <c r="F285" s="1169"/>
      <c r="G285" s="1169"/>
      <c r="H285" s="1169"/>
      <c r="I285" s="1169"/>
      <c r="J285" s="1171"/>
      <c r="K285" s="1018"/>
      <c r="L285" s="1018"/>
      <c r="M285" s="1018"/>
      <c r="N285" s="1018"/>
      <c r="O285" s="1018"/>
      <c r="P285" s="1018"/>
      <c r="Q285" s="38" t="s">
        <v>140</v>
      </c>
      <c r="R285" s="1018"/>
      <c r="S285" s="34"/>
    </row>
    <row r="286" spans="2:19" ht="16" customHeight="1" thickBot="1" x14ac:dyDescent="0.4">
      <c r="B286" s="1098" t="s">
        <v>141</v>
      </c>
      <c r="C286" s="1089"/>
      <c r="D286" s="1089"/>
      <c r="E286" s="1089"/>
      <c r="F286" s="1089"/>
      <c r="G286" s="1089"/>
      <c r="H286" s="1089"/>
      <c r="I286" s="1089"/>
      <c r="J286" s="963"/>
      <c r="K286" s="1087" t="s">
        <v>2</v>
      </c>
      <c r="L286" s="1087"/>
      <c r="M286" s="1087"/>
      <c r="N286" s="1087"/>
      <c r="O286" s="1087"/>
      <c r="P286" s="1087"/>
      <c r="Q286" s="1087"/>
      <c r="R286" s="1087"/>
      <c r="S286" s="962"/>
    </row>
    <row r="287" spans="2:19" ht="16" customHeight="1" thickBot="1" x14ac:dyDescent="0.4">
      <c r="B287" s="1098" t="s">
        <v>142</v>
      </c>
      <c r="C287" s="1089"/>
      <c r="D287" s="1089"/>
      <c r="E287" s="1089"/>
      <c r="F287" s="1089"/>
      <c r="G287" s="1089"/>
      <c r="H287" s="1089"/>
      <c r="I287" s="1089"/>
      <c r="J287" s="963"/>
      <c r="K287" s="1087" t="s">
        <v>2</v>
      </c>
      <c r="L287" s="1087"/>
      <c r="M287" s="1087"/>
      <c r="N287" s="1087"/>
      <c r="O287" s="1087"/>
      <c r="P287" s="1087"/>
      <c r="Q287" s="1087"/>
      <c r="R287" s="1087"/>
      <c r="S287" s="962"/>
    </row>
    <row r="288" spans="2:19" ht="14.5" customHeight="1" x14ac:dyDescent="0.35">
      <c r="B288" s="1178" t="s">
        <v>143</v>
      </c>
      <c r="C288" s="1179"/>
      <c r="D288" s="1179"/>
      <c r="E288" s="1179"/>
      <c r="F288" s="1179"/>
      <c r="G288" s="1179"/>
      <c r="H288" s="1179"/>
      <c r="I288" s="1179"/>
      <c r="J288" s="1093"/>
      <c r="K288" s="1180" t="s">
        <v>2</v>
      </c>
      <c r="L288" s="1180"/>
      <c r="M288" s="1180"/>
      <c r="N288" s="1180"/>
      <c r="O288" s="1180"/>
      <c r="P288" s="1180"/>
      <c r="Q288" s="1180"/>
      <c r="R288" s="1180"/>
      <c r="S288" s="1094"/>
    </row>
    <row r="289" spans="2:19" ht="15" customHeight="1" thickBot="1" x14ac:dyDescent="0.4">
      <c r="B289" s="1095" t="s">
        <v>144</v>
      </c>
      <c r="C289" s="1096"/>
      <c r="D289" s="1096"/>
      <c r="E289" s="1096"/>
      <c r="F289" s="1096"/>
      <c r="G289" s="1096"/>
      <c r="H289" s="1096"/>
      <c r="I289" s="1096"/>
      <c r="J289" s="1169"/>
      <c r="K289" s="1181"/>
      <c r="L289" s="1181"/>
      <c r="M289" s="1181"/>
      <c r="N289" s="1181"/>
      <c r="O289" s="1181"/>
      <c r="P289" s="1181"/>
      <c r="Q289" s="1181"/>
      <c r="R289" s="1181"/>
      <c r="S289" s="1162"/>
    </row>
    <row r="290" spans="2:19" ht="16" thickBot="1" x14ac:dyDescent="0.4">
      <c r="B290" s="1163">
        <v>4.1666666666666664E-2</v>
      </c>
      <c r="C290" s="1164"/>
      <c r="D290" s="1164"/>
      <c r="E290" s="1164"/>
      <c r="F290" s="1164"/>
      <c r="G290" s="1164"/>
      <c r="H290" s="1164"/>
      <c r="I290" s="1164"/>
      <c r="J290" s="963"/>
      <c r="K290" s="1084"/>
      <c r="L290" s="1084"/>
      <c r="M290" s="1084"/>
      <c r="N290" s="1084"/>
      <c r="O290" s="1084"/>
      <c r="P290" s="1084"/>
      <c r="Q290" s="1084"/>
      <c r="R290" s="1084"/>
      <c r="S290" s="962"/>
    </row>
    <row r="291" spans="2:19" ht="16" thickBot="1" x14ac:dyDescent="0.4">
      <c r="B291" s="1163">
        <v>8.3333333333333329E-2</v>
      </c>
      <c r="C291" s="1164"/>
      <c r="D291" s="1164"/>
      <c r="E291" s="1164"/>
      <c r="F291" s="1164"/>
      <c r="G291" s="1164"/>
      <c r="H291" s="1164"/>
      <c r="I291" s="1164"/>
      <c r="J291" s="963"/>
      <c r="K291" s="1084"/>
      <c r="L291" s="1084"/>
      <c r="M291" s="1084"/>
      <c r="N291" s="1084"/>
      <c r="O291" s="1084"/>
      <c r="P291" s="1084"/>
      <c r="Q291" s="1084"/>
      <c r="R291" s="1084"/>
      <c r="S291" s="962"/>
    </row>
    <row r="292" spans="2:19" ht="16" customHeight="1" thickBot="1" x14ac:dyDescent="0.4">
      <c r="B292" s="1172" t="s">
        <v>145</v>
      </c>
      <c r="C292" s="1173"/>
      <c r="D292" s="1173"/>
      <c r="E292" s="1173"/>
      <c r="F292" s="1173"/>
      <c r="G292" s="1173"/>
      <c r="H292" s="1173"/>
      <c r="I292" s="1173"/>
      <c r="J292" s="1014"/>
      <c r="K292" s="1174"/>
      <c r="L292" s="1174"/>
      <c r="M292" s="1174"/>
      <c r="N292" s="1174"/>
      <c r="O292" s="1174"/>
      <c r="P292" s="1174"/>
      <c r="Q292" s="1174"/>
      <c r="R292" s="1174"/>
      <c r="S292" s="1015"/>
    </row>
    <row r="293" spans="2:19" ht="16.5" customHeight="1" thickTop="1" thickBot="1" x14ac:dyDescent="0.4">
      <c r="B293" s="1175"/>
      <c r="C293" s="1176"/>
      <c r="D293" s="1176"/>
      <c r="E293" s="1176"/>
      <c r="F293" s="1176"/>
      <c r="G293" s="1176"/>
      <c r="H293" s="1176"/>
      <c r="I293" s="1176"/>
      <c r="J293" s="963"/>
      <c r="K293" s="1177" t="s">
        <v>146</v>
      </c>
      <c r="L293" s="1177"/>
      <c r="M293" s="1177"/>
      <c r="N293" s="1177"/>
      <c r="O293" s="1177"/>
      <c r="P293" s="1177"/>
      <c r="Q293" s="1177"/>
      <c r="R293" s="1177"/>
      <c r="S293" s="962"/>
    </row>
    <row r="294" spans="2:19" ht="154.5" thickBot="1" x14ac:dyDescent="0.4">
      <c r="B294" s="1187" t="s">
        <v>147</v>
      </c>
      <c r="C294" s="1188"/>
      <c r="D294" s="1189"/>
      <c r="E294" s="1174"/>
      <c r="F294" s="1174"/>
      <c r="G294" s="1174"/>
      <c r="H294" s="1174"/>
      <c r="I294" s="1174"/>
      <c r="J294" s="21" t="s">
        <v>148</v>
      </c>
      <c r="K294" s="6"/>
      <c r="L294" s="1190" t="s">
        <v>149</v>
      </c>
      <c r="M294" s="1191"/>
      <c r="N294" s="1188"/>
      <c r="O294" s="1190" t="s">
        <v>150</v>
      </c>
      <c r="P294" s="1191"/>
      <c r="Q294" s="1188"/>
      <c r="R294" s="1014"/>
      <c r="S294" s="22" t="s">
        <v>151</v>
      </c>
    </row>
    <row r="295" spans="2:19" ht="16.5" thickTop="1" thickBot="1" x14ac:dyDescent="0.4">
      <c r="B295" s="1192">
        <v>1</v>
      </c>
      <c r="C295" s="1193"/>
      <c r="D295" s="1194"/>
      <c r="E295" s="1176"/>
      <c r="F295" s="1176"/>
      <c r="G295" s="1176"/>
      <c r="H295" s="1176"/>
      <c r="I295" s="1176"/>
      <c r="J295" s="965" t="s">
        <v>2</v>
      </c>
      <c r="K295" s="1016"/>
      <c r="L295" s="1195" t="s">
        <v>2</v>
      </c>
      <c r="M295" s="1196"/>
      <c r="N295" s="1193"/>
      <c r="O295" s="1195" t="s">
        <v>2</v>
      </c>
      <c r="P295" s="1196"/>
      <c r="Q295" s="1193"/>
      <c r="R295" s="963"/>
      <c r="S295" s="23" t="s">
        <v>2</v>
      </c>
    </row>
    <row r="296" spans="2:19" ht="16" thickBot="1" x14ac:dyDescent="0.4">
      <c r="B296" s="1182">
        <v>2</v>
      </c>
      <c r="C296" s="1183"/>
      <c r="D296" s="1184"/>
      <c r="E296" s="1084"/>
      <c r="F296" s="1084"/>
      <c r="G296" s="1084"/>
      <c r="H296" s="1084"/>
      <c r="I296" s="1084"/>
      <c r="J296" s="965" t="s">
        <v>2</v>
      </c>
      <c r="K296" s="1016"/>
      <c r="L296" s="1185" t="s">
        <v>2</v>
      </c>
      <c r="M296" s="1186"/>
      <c r="N296" s="1183"/>
      <c r="O296" s="1185" t="s">
        <v>2</v>
      </c>
      <c r="P296" s="1186"/>
      <c r="Q296" s="1183"/>
      <c r="R296" s="963"/>
      <c r="S296" s="23" t="s">
        <v>2</v>
      </c>
    </row>
    <row r="297" spans="2:19" ht="16" customHeight="1" thickBot="1" x14ac:dyDescent="0.4">
      <c r="B297" s="1187" t="s">
        <v>145</v>
      </c>
      <c r="C297" s="1188"/>
      <c r="D297" s="1189"/>
      <c r="E297" s="1174"/>
      <c r="F297" s="1174"/>
      <c r="G297" s="1174"/>
      <c r="H297" s="1174"/>
      <c r="I297" s="1174"/>
      <c r="J297" s="14" t="s">
        <v>2</v>
      </c>
      <c r="K297" s="6"/>
      <c r="L297" s="1190" t="s">
        <v>2</v>
      </c>
      <c r="M297" s="1191"/>
      <c r="N297" s="1188"/>
      <c r="O297" s="1190" t="s">
        <v>2</v>
      </c>
      <c r="P297" s="1191"/>
      <c r="Q297" s="1188"/>
      <c r="R297" s="1014"/>
      <c r="S297" s="24" t="s">
        <v>2</v>
      </c>
    </row>
    <row r="298" spans="2:19" ht="15" thickTop="1" x14ac:dyDescent="0.35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2:19" ht="19" x14ac:dyDescent="0.35">
      <c r="B299" s="3" t="s">
        <v>152</v>
      </c>
    </row>
  </sheetData>
  <mergeCells count="995">
    <mergeCell ref="B9:F9"/>
    <mergeCell ref="G9:S9"/>
    <mergeCell ref="B10:F10"/>
    <mergeCell ref="G10:S10"/>
    <mergeCell ref="B11:F11"/>
    <mergeCell ref="G11:S11"/>
    <mergeCell ref="B2:S2"/>
    <mergeCell ref="B5:P5"/>
    <mergeCell ref="Q5:S7"/>
    <mergeCell ref="B6:P6"/>
    <mergeCell ref="B7:P7"/>
    <mergeCell ref="B8:S8"/>
    <mergeCell ref="B15:F15"/>
    <mergeCell ref="G15:S15"/>
    <mergeCell ref="B16:F16"/>
    <mergeCell ref="G16:S16"/>
    <mergeCell ref="B17:F17"/>
    <mergeCell ref="G17:S17"/>
    <mergeCell ref="B12:F12"/>
    <mergeCell ref="G12:S12"/>
    <mergeCell ref="B13:F13"/>
    <mergeCell ref="G13:S13"/>
    <mergeCell ref="B14:F14"/>
    <mergeCell ref="G14:S14"/>
    <mergeCell ref="B22:D22"/>
    <mergeCell ref="E22:M22"/>
    <mergeCell ref="N22:S22"/>
    <mergeCell ref="B23:D23"/>
    <mergeCell ref="E23:M23"/>
    <mergeCell ref="N23:S23"/>
    <mergeCell ref="B18:F18"/>
    <mergeCell ref="G18:S18"/>
    <mergeCell ref="B19:F19"/>
    <mergeCell ref="G19:S19"/>
    <mergeCell ref="B20:S20"/>
    <mergeCell ref="B21:S21"/>
    <mergeCell ref="B26:D26"/>
    <mergeCell ref="E26:M26"/>
    <mergeCell ref="N26:S26"/>
    <mergeCell ref="B27:I27"/>
    <mergeCell ref="J27:S27"/>
    <mergeCell ref="B28:H28"/>
    <mergeCell ref="I28:P28"/>
    <mergeCell ref="Q28:S28"/>
    <mergeCell ref="B24:D24"/>
    <mergeCell ref="E24:M24"/>
    <mergeCell ref="N24:S24"/>
    <mergeCell ref="B25:D25"/>
    <mergeCell ref="E25:M25"/>
    <mergeCell ref="N25:S25"/>
    <mergeCell ref="B32:H32"/>
    <mergeCell ref="I32:P32"/>
    <mergeCell ref="Q32:S32"/>
    <mergeCell ref="B33:H33"/>
    <mergeCell ref="I33:J33"/>
    <mergeCell ref="Q33:S33"/>
    <mergeCell ref="B29:H29"/>
    <mergeCell ref="B30:H30"/>
    <mergeCell ref="I30:P30"/>
    <mergeCell ref="Q30:S30"/>
    <mergeCell ref="B31:H31"/>
    <mergeCell ref="I31:P31"/>
    <mergeCell ref="Q31:S31"/>
    <mergeCell ref="B34:H35"/>
    <mergeCell ref="I34:L34"/>
    <mergeCell ref="N34:P34"/>
    <mergeCell ref="Q34:S34"/>
    <mergeCell ref="I35:J35"/>
    <mergeCell ref="B36:G37"/>
    <mergeCell ref="H36:J37"/>
    <mergeCell ref="K36:P36"/>
    <mergeCell ref="Q36:S37"/>
    <mergeCell ref="K37:L37"/>
    <mergeCell ref="H39:J39"/>
    <mergeCell ref="K39:L39"/>
    <mergeCell ref="N39:O39"/>
    <mergeCell ref="H40:J40"/>
    <mergeCell ref="K40:L40"/>
    <mergeCell ref="N40:O40"/>
    <mergeCell ref="Q40:S40"/>
    <mergeCell ref="N37:O37"/>
    <mergeCell ref="B38:G38"/>
    <mergeCell ref="H38:J38"/>
    <mergeCell ref="K38:L38"/>
    <mergeCell ref="N38:O38"/>
    <mergeCell ref="Q38:S38"/>
    <mergeCell ref="H43:J43"/>
    <mergeCell ref="K43:L43"/>
    <mergeCell ref="N43:O43"/>
    <mergeCell ref="Q43:S43"/>
    <mergeCell ref="H44:J44"/>
    <mergeCell ref="K44:L44"/>
    <mergeCell ref="N44:O44"/>
    <mergeCell ref="Q44:S44"/>
    <mergeCell ref="H41:J41"/>
    <mergeCell ref="K41:L41"/>
    <mergeCell ref="N41:O41"/>
    <mergeCell ref="Q41:S41"/>
    <mergeCell ref="H42:J42"/>
    <mergeCell ref="K42:L42"/>
    <mergeCell ref="N42:O42"/>
    <mergeCell ref="Q42:S42"/>
    <mergeCell ref="I47:J47"/>
    <mergeCell ref="K47:L47"/>
    <mergeCell ref="N47:O47"/>
    <mergeCell ref="Q47:S47"/>
    <mergeCell ref="H48:J48"/>
    <mergeCell ref="K48:L48"/>
    <mergeCell ref="N48:O48"/>
    <mergeCell ref="Q48:S48"/>
    <mergeCell ref="I45:J45"/>
    <mergeCell ref="K45:L45"/>
    <mergeCell ref="N45:O45"/>
    <mergeCell ref="Q45:S45"/>
    <mergeCell ref="H46:J46"/>
    <mergeCell ref="K46:L46"/>
    <mergeCell ref="N46:O46"/>
    <mergeCell ref="Q46:S46"/>
    <mergeCell ref="I51:J51"/>
    <mergeCell ref="K51:L51"/>
    <mergeCell ref="N51:O51"/>
    <mergeCell ref="Q51:S51"/>
    <mergeCell ref="H52:J52"/>
    <mergeCell ref="K52:L52"/>
    <mergeCell ref="N52:O52"/>
    <mergeCell ref="Q52:S52"/>
    <mergeCell ref="I49:J49"/>
    <mergeCell ref="K49:L49"/>
    <mergeCell ref="N49:O49"/>
    <mergeCell ref="Q49:S49"/>
    <mergeCell ref="H50:J50"/>
    <mergeCell ref="K50:L50"/>
    <mergeCell ref="N50:O50"/>
    <mergeCell ref="Q50:S50"/>
    <mergeCell ref="I55:J55"/>
    <mergeCell ref="K55:L55"/>
    <mergeCell ref="N55:O55"/>
    <mergeCell ref="Q55:S55"/>
    <mergeCell ref="H56:J56"/>
    <mergeCell ref="K56:L56"/>
    <mergeCell ref="N56:O56"/>
    <mergeCell ref="Q56:S56"/>
    <mergeCell ref="I53:J53"/>
    <mergeCell ref="K53:L53"/>
    <mergeCell ref="N53:O53"/>
    <mergeCell ref="Q53:S53"/>
    <mergeCell ref="H54:J54"/>
    <mergeCell ref="K54:L54"/>
    <mergeCell ref="N54:O54"/>
    <mergeCell ref="Q54:S54"/>
    <mergeCell ref="I59:J59"/>
    <mergeCell ref="K59:L59"/>
    <mergeCell ref="N59:O59"/>
    <mergeCell ref="Q59:S59"/>
    <mergeCell ref="H60:J60"/>
    <mergeCell ref="K60:L60"/>
    <mergeCell ref="N60:O60"/>
    <mergeCell ref="Q60:S60"/>
    <mergeCell ref="I57:J57"/>
    <mergeCell ref="K57:L57"/>
    <mergeCell ref="N57:O57"/>
    <mergeCell ref="Q57:S57"/>
    <mergeCell ref="H58:J58"/>
    <mergeCell ref="K58:L58"/>
    <mergeCell ref="N58:O58"/>
    <mergeCell ref="Q58:S58"/>
    <mergeCell ref="I63:J63"/>
    <mergeCell ref="K63:L63"/>
    <mergeCell ref="N63:O63"/>
    <mergeCell ref="Q63:S63"/>
    <mergeCell ref="H64:J64"/>
    <mergeCell ref="K64:L64"/>
    <mergeCell ref="N64:O64"/>
    <mergeCell ref="Q64:S64"/>
    <mergeCell ref="I61:J61"/>
    <mergeCell ref="K61:L61"/>
    <mergeCell ref="N61:O61"/>
    <mergeCell ref="Q61:S61"/>
    <mergeCell ref="H62:J62"/>
    <mergeCell ref="K62:L62"/>
    <mergeCell ref="N62:O62"/>
    <mergeCell ref="Q62:S62"/>
    <mergeCell ref="I67:J67"/>
    <mergeCell ref="K67:L67"/>
    <mergeCell ref="N67:O67"/>
    <mergeCell ref="Q67:S67"/>
    <mergeCell ref="H68:J68"/>
    <mergeCell ref="K68:L68"/>
    <mergeCell ref="N68:O68"/>
    <mergeCell ref="Q68:S68"/>
    <mergeCell ref="I65:J65"/>
    <mergeCell ref="K65:L65"/>
    <mergeCell ref="N65:O65"/>
    <mergeCell ref="Q65:S65"/>
    <mergeCell ref="H66:J66"/>
    <mergeCell ref="K66:L66"/>
    <mergeCell ref="N66:O66"/>
    <mergeCell ref="Q66:S66"/>
    <mergeCell ref="I71:J71"/>
    <mergeCell ref="K71:L71"/>
    <mergeCell ref="N71:O71"/>
    <mergeCell ref="Q71:S71"/>
    <mergeCell ref="I72:O72"/>
    <mergeCell ref="Q72:S72"/>
    <mergeCell ref="I69:J69"/>
    <mergeCell ref="K69:L69"/>
    <mergeCell ref="N69:O69"/>
    <mergeCell ref="Q69:S69"/>
    <mergeCell ref="H70:J70"/>
    <mergeCell ref="K70:L70"/>
    <mergeCell ref="N70:O70"/>
    <mergeCell ref="Q70:S70"/>
    <mergeCell ref="B76:H76"/>
    <mergeCell ref="I76:P76"/>
    <mergeCell ref="Q76:S76"/>
    <mergeCell ref="B77:H77"/>
    <mergeCell ref="I77:P77"/>
    <mergeCell ref="Q77:S77"/>
    <mergeCell ref="B74:H74"/>
    <mergeCell ref="I74:P74"/>
    <mergeCell ref="Q74:S74"/>
    <mergeCell ref="B75:H75"/>
    <mergeCell ref="I75:P75"/>
    <mergeCell ref="Q75:S75"/>
    <mergeCell ref="H81:J81"/>
    <mergeCell ref="K81:L81"/>
    <mergeCell ref="N81:O81"/>
    <mergeCell ref="H82:J82"/>
    <mergeCell ref="K82:L82"/>
    <mergeCell ref="N82:O82"/>
    <mergeCell ref="Q82:S82"/>
    <mergeCell ref="B78:H78"/>
    <mergeCell ref="I78:J78"/>
    <mergeCell ref="Q78:S78"/>
    <mergeCell ref="B79:H80"/>
    <mergeCell ref="I79:L79"/>
    <mergeCell ref="N79:P79"/>
    <mergeCell ref="Q79:S79"/>
    <mergeCell ref="I80:J80"/>
    <mergeCell ref="H85:J85"/>
    <mergeCell ref="K85:L85"/>
    <mergeCell ref="N85:O85"/>
    <mergeCell ref="Q85:S85"/>
    <mergeCell ref="H86:J86"/>
    <mergeCell ref="K86:L86"/>
    <mergeCell ref="N86:O86"/>
    <mergeCell ref="H83:J83"/>
    <mergeCell ref="K83:L83"/>
    <mergeCell ref="N83:O83"/>
    <mergeCell ref="Q83:S83"/>
    <mergeCell ref="H84:J84"/>
    <mergeCell ref="K84:L84"/>
    <mergeCell ref="N84:O84"/>
    <mergeCell ref="Q84:S84"/>
    <mergeCell ref="I89:J89"/>
    <mergeCell ref="K89:L89"/>
    <mergeCell ref="N89:O89"/>
    <mergeCell ref="Q89:S89"/>
    <mergeCell ref="H90:J90"/>
    <mergeCell ref="K90:L90"/>
    <mergeCell ref="N90:O90"/>
    <mergeCell ref="Q90:S90"/>
    <mergeCell ref="K87:L87"/>
    <mergeCell ref="N87:O87"/>
    <mergeCell ref="Q87:S87"/>
    <mergeCell ref="H88:J88"/>
    <mergeCell ref="K88:L88"/>
    <mergeCell ref="N88:O88"/>
    <mergeCell ref="Q88:S88"/>
    <mergeCell ref="I93:J93"/>
    <mergeCell ref="K93:L93"/>
    <mergeCell ref="N93:O93"/>
    <mergeCell ref="Q93:S93"/>
    <mergeCell ref="H94:J94"/>
    <mergeCell ref="K94:L94"/>
    <mergeCell ref="N94:O94"/>
    <mergeCell ref="Q94:S94"/>
    <mergeCell ref="I91:J91"/>
    <mergeCell ref="K91:L91"/>
    <mergeCell ref="N91:O91"/>
    <mergeCell ref="Q91:S91"/>
    <mergeCell ref="H92:J92"/>
    <mergeCell ref="K92:L92"/>
    <mergeCell ref="N92:O92"/>
    <mergeCell ref="Q92:S92"/>
    <mergeCell ref="I97:J97"/>
    <mergeCell ref="K97:L97"/>
    <mergeCell ref="N97:O97"/>
    <mergeCell ref="Q97:S97"/>
    <mergeCell ref="H98:J98"/>
    <mergeCell ref="K98:L98"/>
    <mergeCell ref="N98:O98"/>
    <mergeCell ref="Q98:S98"/>
    <mergeCell ref="I95:J95"/>
    <mergeCell ref="K95:L95"/>
    <mergeCell ref="N95:O95"/>
    <mergeCell ref="Q95:S95"/>
    <mergeCell ref="H96:J96"/>
    <mergeCell ref="K96:L96"/>
    <mergeCell ref="N96:O96"/>
    <mergeCell ref="Q96:S96"/>
    <mergeCell ref="I101:J101"/>
    <mergeCell ref="K101:L101"/>
    <mergeCell ref="N101:O101"/>
    <mergeCell ref="Q101:S101"/>
    <mergeCell ref="H102:J102"/>
    <mergeCell ref="K102:L102"/>
    <mergeCell ref="N102:O102"/>
    <mergeCell ref="Q102:S102"/>
    <mergeCell ref="I99:J99"/>
    <mergeCell ref="K99:L99"/>
    <mergeCell ref="N99:O99"/>
    <mergeCell ref="Q99:S99"/>
    <mergeCell ref="H100:J100"/>
    <mergeCell ref="K100:L100"/>
    <mergeCell ref="N100:O100"/>
    <mergeCell ref="Q100:S100"/>
    <mergeCell ref="I105:J105"/>
    <mergeCell ref="K105:L105"/>
    <mergeCell ref="N105:O105"/>
    <mergeCell ref="Q105:S105"/>
    <mergeCell ref="H106:J106"/>
    <mergeCell ref="K106:L106"/>
    <mergeCell ref="N106:O106"/>
    <mergeCell ref="Q106:S106"/>
    <mergeCell ref="I103:J103"/>
    <mergeCell ref="K103:L103"/>
    <mergeCell ref="N103:O103"/>
    <mergeCell ref="Q103:S103"/>
    <mergeCell ref="H104:J104"/>
    <mergeCell ref="K104:L104"/>
    <mergeCell ref="N104:O104"/>
    <mergeCell ref="Q104:S104"/>
    <mergeCell ref="I109:J109"/>
    <mergeCell ref="K109:L109"/>
    <mergeCell ref="N109:O109"/>
    <mergeCell ref="Q109:S109"/>
    <mergeCell ref="H110:J110"/>
    <mergeCell ref="K110:L110"/>
    <mergeCell ref="N110:O110"/>
    <mergeCell ref="Q110:S110"/>
    <mergeCell ref="I107:J107"/>
    <mergeCell ref="K107:L107"/>
    <mergeCell ref="N107:O107"/>
    <mergeCell ref="Q107:S107"/>
    <mergeCell ref="H108:J108"/>
    <mergeCell ref="K108:L108"/>
    <mergeCell ref="N108:O108"/>
    <mergeCell ref="Q108:S108"/>
    <mergeCell ref="I113:J113"/>
    <mergeCell ref="K113:L113"/>
    <mergeCell ref="N113:O113"/>
    <mergeCell ref="Q113:S113"/>
    <mergeCell ref="H114:J114"/>
    <mergeCell ref="K114:L114"/>
    <mergeCell ref="N114:O114"/>
    <mergeCell ref="Q114:S114"/>
    <mergeCell ref="I111:J111"/>
    <mergeCell ref="K111:L111"/>
    <mergeCell ref="N111:O111"/>
    <mergeCell ref="Q111:S111"/>
    <mergeCell ref="H112:J112"/>
    <mergeCell ref="K112:L112"/>
    <mergeCell ref="N112:O112"/>
    <mergeCell ref="Q112:S112"/>
    <mergeCell ref="I117:J117"/>
    <mergeCell ref="K117:L117"/>
    <mergeCell ref="N117:O117"/>
    <mergeCell ref="Q117:S117"/>
    <mergeCell ref="H118:J118"/>
    <mergeCell ref="K118:L118"/>
    <mergeCell ref="N118:O118"/>
    <mergeCell ref="Q118:S118"/>
    <mergeCell ref="I115:J115"/>
    <mergeCell ref="K115:L115"/>
    <mergeCell ref="N115:O115"/>
    <mergeCell ref="Q115:S115"/>
    <mergeCell ref="H116:I116"/>
    <mergeCell ref="K116:L116"/>
    <mergeCell ref="N116:O116"/>
    <mergeCell ref="Q116:S116"/>
    <mergeCell ref="H121:I121"/>
    <mergeCell ref="K121:L121"/>
    <mergeCell ref="N121:O121"/>
    <mergeCell ref="Q121:S121"/>
    <mergeCell ref="I122:J122"/>
    <mergeCell ref="K122:L122"/>
    <mergeCell ref="N122:O122"/>
    <mergeCell ref="Q122:S122"/>
    <mergeCell ref="H119:J119"/>
    <mergeCell ref="K119:L119"/>
    <mergeCell ref="N119:O119"/>
    <mergeCell ref="Q119:S119"/>
    <mergeCell ref="I120:J120"/>
    <mergeCell ref="K120:L120"/>
    <mergeCell ref="N120:O120"/>
    <mergeCell ref="Q120:S120"/>
    <mergeCell ref="I125:J125"/>
    <mergeCell ref="K125:L125"/>
    <mergeCell ref="N125:O125"/>
    <mergeCell ref="Q125:S125"/>
    <mergeCell ref="H126:J126"/>
    <mergeCell ref="K126:L126"/>
    <mergeCell ref="N126:O126"/>
    <mergeCell ref="Q126:S126"/>
    <mergeCell ref="H123:J123"/>
    <mergeCell ref="K123:L123"/>
    <mergeCell ref="N123:O123"/>
    <mergeCell ref="Q123:S123"/>
    <mergeCell ref="H124:J124"/>
    <mergeCell ref="K124:L124"/>
    <mergeCell ref="N124:O124"/>
    <mergeCell ref="Q124:S124"/>
    <mergeCell ref="H129:J129"/>
    <mergeCell ref="K129:L129"/>
    <mergeCell ref="N129:O129"/>
    <mergeCell ref="Q129:S129"/>
    <mergeCell ref="H130:I130"/>
    <mergeCell ref="K130:L130"/>
    <mergeCell ref="N130:O130"/>
    <mergeCell ref="Q130:S130"/>
    <mergeCell ref="H127:J127"/>
    <mergeCell ref="K127:L127"/>
    <mergeCell ref="N127:O127"/>
    <mergeCell ref="Q127:S127"/>
    <mergeCell ref="I128:J128"/>
    <mergeCell ref="K128:L128"/>
    <mergeCell ref="N128:O128"/>
    <mergeCell ref="Q128:S128"/>
    <mergeCell ref="I133:J133"/>
    <mergeCell ref="K133:L133"/>
    <mergeCell ref="N133:O133"/>
    <mergeCell ref="Q133:S133"/>
    <mergeCell ref="H134:I134"/>
    <mergeCell ref="K134:L134"/>
    <mergeCell ref="N134:O134"/>
    <mergeCell ref="Q134:S134"/>
    <mergeCell ref="I131:J131"/>
    <mergeCell ref="K131:L131"/>
    <mergeCell ref="N131:O131"/>
    <mergeCell ref="Q131:S131"/>
    <mergeCell ref="H132:I132"/>
    <mergeCell ref="K132:L132"/>
    <mergeCell ref="N132:O132"/>
    <mergeCell ref="Q132:S132"/>
    <mergeCell ref="H137:J137"/>
    <mergeCell ref="K137:L137"/>
    <mergeCell ref="N137:O137"/>
    <mergeCell ref="Q137:S137"/>
    <mergeCell ref="I138:J138"/>
    <mergeCell ref="K138:L138"/>
    <mergeCell ref="N138:O138"/>
    <mergeCell ref="Q138:S138"/>
    <mergeCell ref="I135:J135"/>
    <mergeCell ref="K135:L135"/>
    <mergeCell ref="N135:O135"/>
    <mergeCell ref="Q135:S135"/>
    <mergeCell ref="H136:J136"/>
    <mergeCell ref="K136:L136"/>
    <mergeCell ref="N136:O136"/>
    <mergeCell ref="Q136:S136"/>
    <mergeCell ref="H141:J141"/>
    <mergeCell ref="K141:L141"/>
    <mergeCell ref="N141:O141"/>
    <mergeCell ref="Q141:S141"/>
    <mergeCell ref="I142:J142"/>
    <mergeCell ref="K142:L142"/>
    <mergeCell ref="N142:O142"/>
    <mergeCell ref="Q142:S142"/>
    <mergeCell ref="H139:J139"/>
    <mergeCell ref="K139:L139"/>
    <mergeCell ref="N139:O139"/>
    <mergeCell ref="K140:L140"/>
    <mergeCell ref="N140:O140"/>
    <mergeCell ref="Q140:S140"/>
    <mergeCell ref="H145:J145"/>
    <mergeCell ref="K145:L145"/>
    <mergeCell ref="N145:O145"/>
    <mergeCell ref="Q145:S145"/>
    <mergeCell ref="I146:J146"/>
    <mergeCell ref="K146:L146"/>
    <mergeCell ref="N146:O146"/>
    <mergeCell ref="Q146:S146"/>
    <mergeCell ref="H143:J143"/>
    <mergeCell ref="K143:L143"/>
    <mergeCell ref="N143:O143"/>
    <mergeCell ref="Q143:S143"/>
    <mergeCell ref="I144:J144"/>
    <mergeCell ref="K144:L144"/>
    <mergeCell ref="N144:O144"/>
    <mergeCell ref="Q144:S144"/>
    <mergeCell ref="H149:J149"/>
    <mergeCell ref="K149:L149"/>
    <mergeCell ref="N149:O149"/>
    <mergeCell ref="Q149:S149"/>
    <mergeCell ref="I150:J150"/>
    <mergeCell ref="K150:L150"/>
    <mergeCell ref="N150:O150"/>
    <mergeCell ref="Q150:S150"/>
    <mergeCell ref="H147:J147"/>
    <mergeCell ref="K147:L147"/>
    <mergeCell ref="N147:O147"/>
    <mergeCell ref="Q147:S147"/>
    <mergeCell ref="I148:J148"/>
    <mergeCell ref="K148:L148"/>
    <mergeCell ref="N148:O148"/>
    <mergeCell ref="Q148:S148"/>
    <mergeCell ref="H153:J153"/>
    <mergeCell ref="K153:L153"/>
    <mergeCell ref="N153:O153"/>
    <mergeCell ref="Q153:S153"/>
    <mergeCell ref="I154:J154"/>
    <mergeCell ref="K154:L154"/>
    <mergeCell ref="N154:O154"/>
    <mergeCell ref="Q154:S154"/>
    <mergeCell ref="H151:J151"/>
    <mergeCell ref="K151:L151"/>
    <mergeCell ref="N151:O151"/>
    <mergeCell ref="Q151:S151"/>
    <mergeCell ref="I152:J152"/>
    <mergeCell ref="K152:L152"/>
    <mergeCell ref="N152:O152"/>
    <mergeCell ref="Q152:S152"/>
    <mergeCell ref="H157:J157"/>
    <mergeCell ref="K157:L157"/>
    <mergeCell ref="N157:O157"/>
    <mergeCell ref="Q157:S157"/>
    <mergeCell ref="I158:J158"/>
    <mergeCell ref="K158:L158"/>
    <mergeCell ref="N158:O158"/>
    <mergeCell ref="Q158:S158"/>
    <mergeCell ref="H155:J155"/>
    <mergeCell ref="K155:L155"/>
    <mergeCell ref="N155:O155"/>
    <mergeCell ref="Q155:S155"/>
    <mergeCell ref="I156:J156"/>
    <mergeCell ref="K156:L156"/>
    <mergeCell ref="N156:O156"/>
    <mergeCell ref="Q156:S156"/>
    <mergeCell ref="I161:J161"/>
    <mergeCell ref="K161:L161"/>
    <mergeCell ref="N161:O161"/>
    <mergeCell ref="Q161:S161"/>
    <mergeCell ref="H162:J162"/>
    <mergeCell ref="K162:L162"/>
    <mergeCell ref="N162:O162"/>
    <mergeCell ref="H159:J159"/>
    <mergeCell ref="K159:L159"/>
    <mergeCell ref="N159:O159"/>
    <mergeCell ref="Q159:S159"/>
    <mergeCell ref="H160:J160"/>
    <mergeCell ref="K160:L160"/>
    <mergeCell ref="N160:O160"/>
    <mergeCell ref="Q160:S160"/>
    <mergeCell ref="I165:J165"/>
    <mergeCell ref="K165:L165"/>
    <mergeCell ref="N165:O165"/>
    <mergeCell ref="Q165:S165"/>
    <mergeCell ref="H166:J166"/>
    <mergeCell ref="K166:L166"/>
    <mergeCell ref="N166:O166"/>
    <mergeCell ref="Q166:S166"/>
    <mergeCell ref="I163:J163"/>
    <mergeCell ref="K163:L163"/>
    <mergeCell ref="N163:O163"/>
    <mergeCell ref="Q163:S163"/>
    <mergeCell ref="H164:J164"/>
    <mergeCell ref="K164:L164"/>
    <mergeCell ref="N164:O164"/>
    <mergeCell ref="Q164:S164"/>
    <mergeCell ref="I169:J169"/>
    <mergeCell ref="K169:L169"/>
    <mergeCell ref="N169:O169"/>
    <mergeCell ref="Q169:S169"/>
    <mergeCell ref="H170:J170"/>
    <mergeCell ref="K170:L170"/>
    <mergeCell ref="N170:O170"/>
    <mergeCell ref="Q170:S170"/>
    <mergeCell ref="I167:J167"/>
    <mergeCell ref="K167:L167"/>
    <mergeCell ref="N167:O167"/>
    <mergeCell ref="Q167:S167"/>
    <mergeCell ref="H168:J168"/>
    <mergeCell ref="K168:L168"/>
    <mergeCell ref="N168:O168"/>
    <mergeCell ref="Q168:S168"/>
    <mergeCell ref="I173:J173"/>
    <mergeCell ref="K173:L173"/>
    <mergeCell ref="N173:O173"/>
    <mergeCell ref="Q173:S173"/>
    <mergeCell ref="H174:J174"/>
    <mergeCell ref="K174:L174"/>
    <mergeCell ref="N174:O174"/>
    <mergeCell ref="Q174:S174"/>
    <mergeCell ref="I171:J171"/>
    <mergeCell ref="K171:L171"/>
    <mergeCell ref="N171:O171"/>
    <mergeCell ref="Q171:S171"/>
    <mergeCell ref="H172:J172"/>
    <mergeCell ref="K172:L172"/>
    <mergeCell ref="N172:O172"/>
    <mergeCell ref="Q172:S172"/>
    <mergeCell ref="B179:H179"/>
    <mergeCell ref="I179:P179"/>
    <mergeCell ref="Q179:S179"/>
    <mergeCell ref="B180:H180"/>
    <mergeCell ref="I180:P180"/>
    <mergeCell ref="Q180:S180"/>
    <mergeCell ref="I175:J175"/>
    <mergeCell ref="K175:L175"/>
    <mergeCell ref="N175:O175"/>
    <mergeCell ref="Q175:S175"/>
    <mergeCell ref="K176:P176"/>
    <mergeCell ref="Q176:S176"/>
    <mergeCell ref="B183:H183"/>
    <mergeCell ref="I183:J183"/>
    <mergeCell ref="Q183:S183"/>
    <mergeCell ref="B184:H185"/>
    <mergeCell ref="I184:L184"/>
    <mergeCell ref="N184:P184"/>
    <mergeCell ref="Q184:S184"/>
    <mergeCell ref="I185:J185"/>
    <mergeCell ref="B181:H181"/>
    <mergeCell ref="I181:P181"/>
    <mergeCell ref="Q181:S181"/>
    <mergeCell ref="B182:H182"/>
    <mergeCell ref="I182:P182"/>
    <mergeCell ref="Q182:S182"/>
    <mergeCell ref="H188:J188"/>
    <mergeCell ref="K188:L188"/>
    <mergeCell ref="N188:O188"/>
    <mergeCell ref="Q188:S188"/>
    <mergeCell ref="H189:J189"/>
    <mergeCell ref="K189:L189"/>
    <mergeCell ref="N189:O189"/>
    <mergeCell ref="Q189:S189"/>
    <mergeCell ref="H186:J186"/>
    <mergeCell ref="K186:L186"/>
    <mergeCell ref="N186:O186"/>
    <mergeCell ref="H187:J187"/>
    <mergeCell ref="K187:L187"/>
    <mergeCell ref="N187:O187"/>
    <mergeCell ref="Q187:S187"/>
    <mergeCell ref="I192:J192"/>
    <mergeCell ref="K192:L192"/>
    <mergeCell ref="N192:O192"/>
    <mergeCell ref="Q192:S192"/>
    <mergeCell ref="H193:J193"/>
    <mergeCell ref="K193:L193"/>
    <mergeCell ref="N193:O193"/>
    <mergeCell ref="Q193:S193"/>
    <mergeCell ref="H190:J190"/>
    <mergeCell ref="K190:L190"/>
    <mergeCell ref="N190:O190"/>
    <mergeCell ref="Q190:S190"/>
    <mergeCell ref="H191:J191"/>
    <mergeCell ref="K191:L191"/>
    <mergeCell ref="N191:O191"/>
    <mergeCell ref="Q191:S191"/>
    <mergeCell ref="I196:J196"/>
    <mergeCell ref="K196:L196"/>
    <mergeCell ref="N196:O196"/>
    <mergeCell ref="Q196:S196"/>
    <mergeCell ref="H197:J197"/>
    <mergeCell ref="K197:L197"/>
    <mergeCell ref="N197:O197"/>
    <mergeCell ref="Q197:S197"/>
    <mergeCell ref="I194:J194"/>
    <mergeCell ref="K194:L194"/>
    <mergeCell ref="N194:O194"/>
    <mergeCell ref="Q194:S194"/>
    <mergeCell ref="H195:J195"/>
    <mergeCell ref="K195:L195"/>
    <mergeCell ref="N195:O195"/>
    <mergeCell ref="Q195:S195"/>
    <mergeCell ref="I200:J200"/>
    <mergeCell ref="K200:L200"/>
    <mergeCell ref="N200:O200"/>
    <mergeCell ref="Q200:S200"/>
    <mergeCell ref="H201:J201"/>
    <mergeCell ref="K201:L201"/>
    <mergeCell ref="N201:O201"/>
    <mergeCell ref="Q201:S201"/>
    <mergeCell ref="I198:J198"/>
    <mergeCell ref="K198:L198"/>
    <mergeCell ref="N198:O198"/>
    <mergeCell ref="Q198:S198"/>
    <mergeCell ref="H199:J199"/>
    <mergeCell ref="K199:L199"/>
    <mergeCell ref="N199:O199"/>
    <mergeCell ref="Q199:S199"/>
    <mergeCell ref="I204:J204"/>
    <mergeCell ref="K204:L204"/>
    <mergeCell ref="N204:O204"/>
    <mergeCell ref="Q204:S204"/>
    <mergeCell ref="K205:P205"/>
    <mergeCell ref="Q205:S205"/>
    <mergeCell ref="I202:J202"/>
    <mergeCell ref="K202:L202"/>
    <mergeCell ref="N202:O202"/>
    <mergeCell ref="Q202:S202"/>
    <mergeCell ref="H203:J203"/>
    <mergeCell ref="K203:L203"/>
    <mergeCell ref="N203:O203"/>
    <mergeCell ref="Q203:S203"/>
    <mergeCell ref="B210:H210"/>
    <mergeCell ref="I210:P210"/>
    <mergeCell ref="Q210:S210"/>
    <mergeCell ref="B211:H211"/>
    <mergeCell ref="I211:P211"/>
    <mergeCell ref="Q211:S211"/>
    <mergeCell ref="B208:H208"/>
    <mergeCell ref="I208:P208"/>
    <mergeCell ref="Q208:S208"/>
    <mergeCell ref="B209:H209"/>
    <mergeCell ref="I209:P209"/>
    <mergeCell ref="Q209:S209"/>
    <mergeCell ref="H215:J215"/>
    <mergeCell ref="K215:L215"/>
    <mergeCell ref="N215:O215"/>
    <mergeCell ref="H216:J216"/>
    <mergeCell ref="K216:L216"/>
    <mergeCell ref="N216:O216"/>
    <mergeCell ref="Q216:S216"/>
    <mergeCell ref="B212:H212"/>
    <mergeCell ref="I212:J212"/>
    <mergeCell ref="Q212:S212"/>
    <mergeCell ref="B213:H214"/>
    <mergeCell ref="I213:L213"/>
    <mergeCell ref="N213:P213"/>
    <mergeCell ref="Q213:S213"/>
    <mergeCell ref="I214:L214"/>
    <mergeCell ref="N214:P214"/>
    <mergeCell ref="H219:J219"/>
    <mergeCell ref="K219:L219"/>
    <mergeCell ref="N219:O219"/>
    <mergeCell ref="Q219:S219"/>
    <mergeCell ref="H220:J220"/>
    <mergeCell ref="K220:L220"/>
    <mergeCell ref="N220:O220"/>
    <mergeCell ref="H217:J217"/>
    <mergeCell ref="K217:L217"/>
    <mergeCell ref="N217:O217"/>
    <mergeCell ref="Q217:S217"/>
    <mergeCell ref="H218:J218"/>
    <mergeCell ref="K218:L218"/>
    <mergeCell ref="N218:O218"/>
    <mergeCell ref="Q218:S218"/>
    <mergeCell ref="Q223:S223"/>
    <mergeCell ref="H224:J224"/>
    <mergeCell ref="K224:L224"/>
    <mergeCell ref="N224:O224"/>
    <mergeCell ref="Q224:S224"/>
    <mergeCell ref="I221:J221"/>
    <mergeCell ref="K221:L221"/>
    <mergeCell ref="N221:O221"/>
    <mergeCell ref="Q221:S221"/>
    <mergeCell ref="H222:J222"/>
    <mergeCell ref="K222:L222"/>
    <mergeCell ref="N222:O222"/>
    <mergeCell ref="Q222:S222"/>
    <mergeCell ref="H225:J225"/>
    <mergeCell ref="K225:L225"/>
    <mergeCell ref="N225:O225"/>
    <mergeCell ref="I226:J226"/>
    <mergeCell ref="K226:L226"/>
    <mergeCell ref="N226:O226"/>
    <mergeCell ref="I223:J223"/>
    <mergeCell ref="K223:L223"/>
    <mergeCell ref="N223:O223"/>
    <mergeCell ref="H229:J229"/>
    <mergeCell ref="K229:L229"/>
    <mergeCell ref="N229:O229"/>
    <mergeCell ref="Q229:S229"/>
    <mergeCell ref="H230:J230"/>
    <mergeCell ref="K230:L230"/>
    <mergeCell ref="N230:O230"/>
    <mergeCell ref="Q230:S230"/>
    <mergeCell ref="Q226:S226"/>
    <mergeCell ref="H227:J227"/>
    <mergeCell ref="K227:L227"/>
    <mergeCell ref="N227:O227"/>
    <mergeCell ref="Q227:S227"/>
    <mergeCell ref="I228:J228"/>
    <mergeCell ref="K228:L228"/>
    <mergeCell ref="N228:O228"/>
    <mergeCell ref="Q228:S228"/>
    <mergeCell ref="I233:J233"/>
    <mergeCell ref="K233:L233"/>
    <mergeCell ref="N233:O233"/>
    <mergeCell ref="Q233:S233"/>
    <mergeCell ref="H234:J234"/>
    <mergeCell ref="K234:L234"/>
    <mergeCell ref="N234:O234"/>
    <mergeCell ref="Q234:S234"/>
    <mergeCell ref="H231:J231"/>
    <mergeCell ref="K231:L231"/>
    <mergeCell ref="N231:O231"/>
    <mergeCell ref="Q231:S231"/>
    <mergeCell ref="H232:J232"/>
    <mergeCell ref="K232:L232"/>
    <mergeCell ref="N232:O232"/>
    <mergeCell ref="I237:J237"/>
    <mergeCell ref="K237:L237"/>
    <mergeCell ref="N237:O237"/>
    <mergeCell ref="Q237:S237"/>
    <mergeCell ref="H238:J238"/>
    <mergeCell ref="K238:L238"/>
    <mergeCell ref="N238:O238"/>
    <mergeCell ref="Q238:S238"/>
    <mergeCell ref="I235:J235"/>
    <mergeCell ref="K235:L235"/>
    <mergeCell ref="N235:O235"/>
    <mergeCell ref="Q235:S235"/>
    <mergeCell ref="H236:J236"/>
    <mergeCell ref="K236:L236"/>
    <mergeCell ref="N236:O236"/>
    <mergeCell ref="Q236:S236"/>
    <mergeCell ref="I241:J241"/>
    <mergeCell ref="K241:L241"/>
    <mergeCell ref="N241:O241"/>
    <mergeCell ref="Q241:S241"/>
    <mergeCell ref="H242:J242"/>
    <mergeCell ref="K242:L242"/>
    <mergeCell ref="N242:O242"/>
    <mergeCell ref="Q242:S242"/>
    <mergeCell ref="I239:J239"/>
    <mergeCell ref="K239:L239"/>
    <mergeCell ref="N239:O239"/>
    <mergeCell ref="Q239:S239"/>
    <mergeCell ref="H240:J240"/>
    <mergeCell ref="K240:L240"/>
    <mergeCell ref="N240:O240"/>
    <mergeCell ref="Q240:S240"/>
    <mergeCell ref="I245:J245"/>
    <mergeCell ref="K245:L245"/>
    <mergeCell ref="N245:O245"/>
    <mergeCell ref="Q245:S245"/>
    <mergeCell ref="H246:J246"/>
    <mergeCell ref="K246:L246"/>
    <mergeCell ref="N246:O246"/>
    <mergeCell ref="Q246:S246"/>
    <mergeCell ref="I243:J243"/>
    <mergeCell ref="K243:L243"/>
    <mergeCell ref="N243:O243"/>
    <mergeCell ref="Q243:S243"/>
    <mergeCell ref="H244:J244"/>
    <mergeCell ref="K244:L244"/>
    <mergeCell ref="N244:O244"/>
    <mergeCell ref="Q244:S244"/>
    <mergeCell ref="I249:J249"/>
    <mergeCell ref="K249:L249"/>
    <mergeCell ref="N249:O249"/>
    <mergeCell ref="Q249:S249"/>
    <mergeCell ref="H250:J250"/>
    <mergeCell ref="K250:L250"/>
    <mergeCell ref="N250:O250"/>
    <mergeCell ref="Q250:S250"/>
    <mergeCell ref="I247:J247"/>
    <mergeCell ref="K247:L247"/>
    <mergeCell ref="N247:O247"/>
    <mergeCell ref="Q247:S247"/>
    <mergeCell ref="H248:J248"/>
    <mergeCell ref="K248:L248"/>
    <mergeCell ref="N248:O248"/>
    <mergeCell ref="Q248:S248"/>
    <mergeCell ref="I253:J253"/>
    <mergeCell ref="K253:L253"/>
    <mergeCell ref="N253:O253"/>
    <mergeCell ref="Q253:S253"/>
    <mergeCell ref="H254:J254"/>
    <mergeCell ref="K254:L254"/>
    <mergeCell ref="N254:O254"/>
    <mergeCell ref="I251:J251"/>
    <mergeCell ref="K251:L251"/>
    <mergeCell ref="N251:O251"/>
    <mergeCell ref="Q251:S251"/>
    <mergeCell ref="H252:J252"/>
    <mergeCell ref="K252:L252"/>
    <mergeCell ref="N252:O252"/>
    <mergeCell ref="Q252:S252"/>
    <mergeCell ref="H257:J257"/>
    <mergeCell ref="K257:L257"/>
    <mergeCell ref="N257:O257"/>
    <mergeCell ref="Q257:S257"/>
    <mergeCell ref="I258:J258"/>
    <mergeCell ref="K258:L258"/>
    <mergeCell ref="N258:O258"/>
    <mergeCell ref="Q258:S258"/>
    <mergeCell ref="H255:J255"/>
    <mergeCell ref="K255:L255"/>
    <mergeCell ref="N255:O255"/>
    <mergeCell ref="Q255:S255"/>
    <mergeCell ref="I256:J256"/>
    <mergeCell ref="K256:L256"/>
    <mergeCell ref="N256:O256"/>
    <mergeCell ref="Q256:S256"/>
    <mergeCell ref="H261:J261"/>
    <mergeCell ref="K261:L261"/>
    <mergeCell ref="N261:O261"/>
    <mergeCell ref="Q261:S261"/>
    <mergeCell ref="I262:J262"/>
    <mergeCell ref="K262:L262"/>
    <mergeCell ref="N262:O262"/>
    <mergeCell ref="Q262:S262"/>
    <mergeCell ref="H259:J259"/>
    <mergeCell ref="K259:L259"/>
    <mergeCell ref="N259:O259"/>
    <mergeCell ref="Q259:S259"/>
    <mergeCell ref="I260:J260"/>
    <mergeCell ref="K260:L260"/>
    <mergeCell ref="N260:O260"/>
    <mergeCell ref="Q260:S260"/>
    <mergeCell ref="H265:J265"/>
    <mergeCell ref="K265:L265"/>
    <mergeCell ref="N265:O265"/>
    <mergeCell ref="Q265:S265"/>
    <mergeCell ref="I266:J266"/>
    <mergeCell ref="K266:L266"/>
    <mergeCell ref="N266:O266"/>
    <mergeCell ref="Q266:S266"/>
    <mergeCell ref="H263:J263"/>
    <mergeCell ref="K263:L263"/>
    <mergeCell ref="N263:O263"/>
    <mergeCell ref="Q263:S263"/>
    <mergeCell ref="I264:J264"/>
    <mergeCell ref="K264:L264"/>
    <mergeCell ref="N264:O264"/>
    <mergeCell ref="Q264:S264"/>
    <mergeCell ref="H269:J269"/>
    <mergeCell ref="K269:L269"/>
    <mergeCell ref="N269:O269"/>
    <mergeCell ref="Q269:S269"/>
    <mergeCell ref="I270:J270"/>
    <mergeCell ref="K270:L270"/>
    <mergeCell ref="N270:O270"/>
    <mergeCell ref="Q270:S270"/>
    <mergeCell ref="H267:J267"/>
    <mergeCell ref="K267:L267"/>
    <mergeCell ref="N267:O267"/>
    <mergeCell ref="Q267:S267"/>
    <mergeCell ref="I268:J268"/>
    <mergeCell ref="K268:L268"/>
    <mergeCell ref="N268:O268"/>
    <mergeCell ref="Q268:S268"/>
    <mergeCell ref="K273:P273"/>
    <mergeCell ref="Q273:S273"/>
    <mergeCell ref="L276:O276"/>
    <mergeCell ref="Q276:S276"/>
    <mergeCell ref="B277:H277"/>
    <mergeCell ref="I277:P277"/>
    <mergeCell ref="Q277:S277"/>
    <mergeCell ref="H271:J271"/>
    <mergeCell ref="K271:L271"/>
    <mergeCell ref="N271:O271"/>
    <mergeCell ref="Q271:S271"/>
    <mergeCell ref="I272:J272"/>
    <mergeCell ref="K272:L272"/>
    <mergeCell ref="N272:O272"/>
    <mergeCell ref="Q272:S272"/>
    <mergeCell ref="S288:S289"/>
    <mergeCell ref="B289:I289"/>
    <mergeCell ref="B290:I290"/>
    <mergeCell ref="K290:R290"/>
    <mergeCell ref="B279:I285"/>
    <mergeCell ref="J279:J285"/>
    <mergeCell ref="B286:I286"/>
    <mergeCell ref="K286:R286"/>
    <mergeCell ref="B287:I287"/>
    <mergeCell ref="K287:R287"/>
    <mergeCell ref="B291:I291"/>
    <mergeCell ref="K291:R291"/>
    <mergeCell ref="B292:I292"/>
    <mergeCell ref="K292:R292"/>
    <mergeCell ref="B293:I293"/>
    <mergeCell ref="K293:R293"/>
    <mergeCell ref="B288:I288"/>
    <mergeCell ref="J288:J289"/>
    <mergeCell ref="K288:R289"/>
    <mergeCell ref="B296:C296"/>
    <mergeCell ref="D296:I296"/>
    <mergeCell ref="L296:N296"/>
    <mergeCell ref="O296:Q296"/>
    <mergeCell ref="B297:C297"/>
    <mergeCell ref="D297:I297"/>
    <mergeCell ref="L297:N297"/>
    <mergeCell ref="O297:Q297"/>
    <mergeCell ref="B294:C294"/>
    <mergeCell ref="D294:I294"/>
    <mergeCell ref="L294:N294"/>
    <mergeCell ref="O294:Q294"/>
    <mergeCell ref="B295:C295"/>
    <mergeCell ref="D295:I295"/>
    <mergeCell ref="L295:N295"/>
    <mergeCell ref="O295:Q295"/>
  </mergeCells>
  <printOptions horizontalCentered="1"/>
  <pageMargins left="0.78740157480314998" right="0.78740157480314998" top="0.78740157480314998" bottom="0.78740157480314998" header="0.31496062992126" footer="0.31496062992126"/>
  <pageSetup paperSize="256" scale="70" orientation="landscape" horizontalDpi="4294967294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9"/>
  <sheetViews>
    <sheetView topLeftCell="F94" zoomScale="80" zoomScaleNormal="80" zoomScaleSheetLayoutView="70" workbookViewId="0">
      <selection activeCell="R144" sqref="R144"/>
    </sheetView>
  </sheetViews>
  <sheetFormatPr defaultRowHeight="14.5" x14ac:dyDescent="0.35"/>
  <cols>
    <col min="1" max="3" width="4.1796875" customWidth="1"/>
    <col min="4" max="4" width="7" customWidth="1"/>
    <col min="5" max="5" width="5.7265625" customWidth="1"/>
    <col min="6" max="6" width="4.453125" customWidth="1"/>
    <col min="7" max="7" width="7.26953125" customWidth="1"/>
    <col min="8" max="8" width="17.7265625" customWidth="1"/>
    <col min="9" max="9" width="23" customWidth="1"/>
    <col min="10" max="10" width="14.7265625" customWidth="1"/>
    <col min="11" max="11" width="7" customWidth="1"/>
    <col min="12" max="12" width="12.26953125" customWidth="1"/>
    <col min="13" max="13" width="15.1796875" customWidth="1"/>
    <col min="14" max="14" width="8.1796875" customWidth="1"/>
    <col min="15" max="15" width="12.1796875" customWidth="1"/>
    <col min="16" max="16" width="5.26953125" customWidth="1"/>
    <col min="17" max="17" width="1.36328125" customWidth="1"/>
    <col min="18" max="18" width="23.36328125" customWidth="1"/>
    <col min="19" max="19" width="1.08984375" customWidth="1"/>
    <col min="20" max="20" width="4.54296875" customWidth="1"/>
    <col min="23" max="23" width="16.816406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x14ac:dyDescent="0.35">
      <c r="B4" s="11" t="s">
        <v>2</v>
      </c>
    </row>
    <row r="5" spans="2:19" x14ac:dyDescent="0.35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x14ac:dyDescent="0.35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x14ac:dyDescent="0.35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x14ac:dyDescent="0.35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x14ac:dyDescent="0.35">
      <c r="B9" s="1070" t="s">
        <v>8</v>
      </c>
      <c r="C9" s="1071"/>
      <c r="D9" s="1071"/>
      <c r="E9" s="1071"/>
      <c r="F9" s="1072"/>
      <c r="G9" s="1070" t="s">
        <v>9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x14ac:dyDescent="0.35">
      <c r="B10" s="1070" t="s">
        <v>10</v>
      </c>
      <c r="C10" s="1071"/>
      <c r="D10" s="1071"/>
      <c r="E10" s="1071"/>
      <c r="F10" s="1072"/>
      <c r="G10" s="1070" t="s">
        <v>11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x14ac:dyDescent="0.35">
      <c r="B11" s="1070" t="s">
        <v>12</v>
      </c>
      <c r="C11" s="1071"/>
      <c r="D11" s="1071"/>
      <c r="E11" s="1071"/>
      <c r="F11" s="1072"/>
      <c r="G11" s="1070" t="s">
        <v>13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x14ac:dyDescent="0.35">
      <c r="B12" s="1070" t="s">
        <v>14</v>
      </c>
      <c r="C12" s="1071"/>
      <c r="D12" s="1071"/>
      <c r="E12" s="1071"/>
      <c r="F12" s="1072"/>
      <c r="G12" s="1070" t="s">
        <v>15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x14ac:dyDescent="0.35">
      <c r="B13" s="1070" t="s">
        <v>16</v>
      </c>
      <c r="C13" s="1071"/>
      <c r="D13" s="1071"/>
      <c r="E13" s="1071"/>
      <c r="F13" s="1072"/>
      <c r="G13" s="1070" t="s">
        <v>17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x14ac:dyDescent="0.35">
      <c r="B14" s="1070" t="s">
        <v>18</v>
      </c>
      <c r="C14" s="1071"/>
      <c r="D14" s="1071"/>
      <c r="E14" s="1071"/>
      <c r="F14" s="1072"/>
      <c r="G14" s="1070" t="s">
        <v>19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x14ac:dyDescent="0.35">
      <c r="B15" s="1070" t="s">
        <v>20</v>
      </c>
      <c r="C15" s="1071"/>
      <c r="D15" s="1071"/>
      <c r="E15" s="1071"/>
      <c r="F15" s="1072"/>
      <c r="G15" s="1070" t="s">
        <v>21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x14ac:dyDescent="0.35">
      <c r="B16" s="1070" t="s">
        <v>22</v>
      </c>
      <c r="C16" s="1071"/>
      <c r="D16" s="1071"/>
      <c r="E16" s="1071"/>
      <c r="F16" s="1072"/>
      <c r="G16" s="1070" t="s">
        <v>21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x14ac:dyDescent="0.35">
      <c r="B17" s="1070" t="s">
        <v>23</v>
      </c>
      <c r="C17" s="1071"/>
      <c r="D17" s="1071"/>
      <c r="E17" s="1071"/>
      <c r="F17" s="1072"/>
      <c r="G17" s="1070" t="s">
        <v>24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x14ac:dyDescent="0.35">
      <c r="B18" s="1070" t="s">
        <v>25</v>
      </c>
      <c r="C18" s="1071"/>
      <c r="D18" s="1071"/>
      <c r="E18" s="1071"/>
      <c r="F18" s="1072"/>
      <c r="G18" s="1070" t="s">
        <v>26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x14ac:dyDescent="0.35">
      <c r="B19" s="1070" t="s">
        <v>27</v>
      </c>
      <c r="C19" s="1071"/>
      <c r="D19" s="1071"/>
      <c r="E19" s="1071"/>
      <c r="F19" s="1072"/>
      <c r="G19" s="1070" t="s">
        <v>24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x14ac:dyDescent="0.35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x14ac:dyDescent="0.35">
      <c r="B21" s="1074" t="s">
        <v>28</v>
      </c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</row>
    <row r="22" spans="2:19" x14ac:dyDescent="0.35">
      <c r="B22" s="1076" t="s">
        <v>29</v>
      </c>
      <c r="C22" s="1076"/>
      <c r="D22" s="1076"/>
      <c r="E22" s="1074" t="s">
        <v>30</v>
      </c>
      <c r="F22" s="1074"/>
      <c r="G22" s="1074"/>
      <c r="H22" s="1074"/>
      <c r="I22" s="1074"/>
      <c r="J22" s="1074"/>
      <c r="K22" s="1074"/>
      <c r="L22" s="1074"/>
      <c r="M22" s="1074"/>
      <c r="N22" s="1074" t="s">
        <v>31</v>
      </c>
      <c r="O22" s="1074"/>
      <c r="P22" s="1074"/>
      <c r="Q22" s="1074"/>
      <c r="R22" s="1074"/>
      <c r="S22" s="1074"/>
    </row>
    <row r="23" spans="2:19" x14ac:dyDescent="0.35">
      <c r="B23" s="1077" t="s">
        <v>32</v>
      </c>
      <c r="C23" s="1077"/>
      <c r="D23" s="1077"/>
      <c r="E23" s="1077" t="s">
        <v>33</v>
      </c>
      <c r="F23" s="1077"/>
      <c r="G23" s="1077"/>
      <c r="H23" s="1077"/>
      <c r="I23" s="1077"/>
      <c r="J23" s="1077"/>
      <c r="K23" s="1077"/>
      <c r="L23" s="1077"/>
      <c r="M23" s="1077"/>
      <c r="N23" s="1078">
        <v>0.9</v>
      </c>
      <c r="O23" s="1077"/>
      <c r="P23" s="1077"/>
      <c r="Q23" s="1077"/>
      <c r="R23" s="1077"/>
      <c r="S23" s="1077"/>
    </row>
    <row r="24" spans="2:19" x14ac:dyDescent="0.35">
      <c r="B24" s="1077" t="s">
        <v>34</v>
      </c>
      <c r="C24" s="1077"/>
      <c r="D24" s="1077"/>
      <c r="E24" s="1077" t="s">
        <v>35</v>
      </c>
      <c r="F24" s="1077"/>
      <c r="G24" s="1077"/>
      <c r="H24" s="1077"/>
      <c r="I24" s="1077"/>
      <c r="J24" s="1077"/>
      <c r="K24" s="1077"/>
      <c r="L24" s="1077"/>
      <c r="M24" s="1077"/>
      <c r="N24" s="1355" t="s">
        <v>36</v>
      </c>
      <c r="O24" s="1077"/>
      <c r="P24" s="1077"/>
      <c r="Q24" s="1077"/>
      <c r="R24" s="1077"/>
      <c r="S24" s="1077"/>
    </row>
    <row r="25" spans="2:19" x14ac:dyDescent="0.35">
      <c r="B25" s="1077" t="s">
        <v>37</v>
      </c>
      <c r="C25" s="1077"/>
      <c r="D25" s="1077"/>
      <c r="E25" s="1077" t="s">
        <v>38</v>
      </c>
      <c r="F25" s="1077"/>
      <c r="G25" s="1077"/>
      <c r="H25" s="1077"/>
      <c r="I25" s="1077"/>
      <c r="J25" s="1077"/>
      <c r="K25" s="1077"/>
      <c r="L25" s="1077"/>
      <c r="M25" s="1077"/>
      <c r="N25" s="1078">
        <v>1</v>
      </c>
      <c r="O25" s="1077"/>
      <c r="P25" s="1077"/>
      <c r="Q25" s="1077"/>
      <c r="R25" s="1077"/>
      <c r="S25" s="1077"/>
    </row>
    <row r="26" spans="2:19" x14ac:dyDescent="0.35">
      <c r="B26" s="1077" t="s">
        <v>39</v>
      </c>
      <c r="C26" s="1077"/>
      <c r="D26" s="1077"/>
      <c r="E26" s="1077" t="s">
        <v>38</v>
      </c>
      <c r="F26" s="1077"/>
      <c r="G26" s="1077"/>
      <c r="H26" s="1077"/>
      <c r="I26" s="1077"/>
      <c r="J26" s="1077"/>
      <c r="K26" s="1077"/>
      <c r="L26" s="1077"/>
      <c r="M26" s="1077"/>
      <c r="N26" s="1078">
        <v>1</v>
      </c>
      <c r="O26" s="1077"/>
      <c r="P26" s="1077"/>
      <c r="Q26" s="1077"/>
      <c r="R26" s="1077"/>
      <c r="S26" s="1077"/>
    </row>
    <row r="27" spans="2:19" ht="15.75" customHeight="1" x14ac:dyDescent="0.35">
      <c r="B27" s="1070" t="s">
        <v>40</v>
      </c>
      <c r="C27" s="1071"/>
      <c r="D27" s="1071"/>
      <c r="E27" s="1071"/>
      <c r="F27" s="1071"/>
      <c r="G27" s="1071"/>
      <c r="H27" s="1071"/>
      <c r="I27" s="1071"/>
      <c r="J27" s="1401" t="s">
        <v>41</v>
      </c>
      <c r="K27" s="1401"/>
      <c r="L27" s="1401"/>
      <c r="M27" s="1401"/>
      <c r="N27" s="1401"/>
      <c r="O27" s="1401"/>
      <c r="P27" s="1401"/>
      <c r="Q27" s="1401"/>
      <c r="R27" s="1401"/>
      <c r="S27" s="1402"/>
    </row>
    <row r="28" spans="2:19" ht="15.5" x14ac:dyDescent="0.35">
      <c r="B28" s="1082" t="s">
        <v>2</v>
      </c>
      <c r="C28" s="1083"/>
      <c r="D28" s="1083"/>
      <c r="E28" s="1083"/>
      <c r="F28" s="1083"/>
      <c r="G28" s="1083"/>
      <c r="H28" s="1083"/>
      <c r="I28" s="1084"/>
      <c r="J28" s="1084"/>
      <c r="K28" s="1084"/>
      <c r="L28" s="1084"/>
      <c r="M28" s="1084"/>
      <c r="N28" s="1084"/>
      <c r="O28" s="1084"/>
      <c r="P28" s="1084"/>
      <c r="Q28" s="1084"/>
      <c r="R28" s="1084"/>
      <c r="S28" s="1085"/>
    </row>
    <row r="29" spans="2:19" ht="16.5" customHeight="1" x14ac:dyDescent="0.35">
      <c r="B29" s="1098" t="s">
        <v>42</v>
      </c>
      <c r="C29" s="1089"/>
      <c r="D29" s="1089"/>
      <c r="E29" s="1089"/>
      <c r="F29" s="1089"/>
      <c r="G29" s="1089"/>
      <c r="H29" s="1089"/>
      <c r="I29" s="155" t="s">
        <v>43</v>
      </c>
      <c r="J29" s="155"/>
      <c r="K29" s="155"/>
      <c r="L29" s="155"/>
      <c r="M29" s="155"/>
      <c r="N29" s="155"/>
      <c r="O29" s="155"/>
      <c r="P29" s="155"/>
      <c r="Q29" s="156"/>
      <c r="R29" s="156"/>
      <c r="S29" s="157"/>
    </row>
    <row r="30" spans="2:19" ht="15.5" x14ac:dyDescent="0.35">
      <c r="B30" s="1082" t="s">
        <v>44</v>
      </c>
      <c r="C30" s="1083"/>
      <c r="D30" s="1083"/>
      <c r="E30" s="1083"/>
      <c r="F30" s="1083"/>
      <c r="G30" s="1083"/>
      <c r="H30" s="1083"/>
      <c r="I30" s="1089" t="s">
        <v>45</v>
      </c>
      <c r="J30" s="1089"/>
      <c r="K30" s="1089"/>
      <c r="L30" s="1089"/>
      <c r="M30" s="1089"/>
      <c r="N30" s="1089"/>
      <c r="O30" s="1089"/>
      <c r="P30" s="1089"/>
      <c r="Q30" s="1084"/>
      <c r="R30" s="1084"/>
      <c r="S30" s="1085"/>
    </row>
    <row r="31" spans="2:19" ht="15.5" x14ac:dyDescent="0.35">
      <c r="B31" s="1098" t="s">
        <v>46</v>
      </c>
      <c r="C31" s="1089"/>
      <c r="D31" s="1089"/>
      <c r="E31" s="1089"/>
      <c r="F31" s="1089"/>
      <c r="G31" s="1089"/>
      <c r="H31" s="1089"/>
      <c r="I31" s="1089" t="s">
        <v>47</v>
      </c>
      <c r="J31" s="1089"/>
      <c r="K31" s="1089"/>
      <c r="L31" s="1089"/>
      <c r="M31" s="1089"/>
      <c r="N31" s="1089"/>
      <c r="O31" s="1089"/>
      <c r="P31" s="1089"/>
      <c r="Q31" s="1084"/>
      <c r="R31" s="1084"/>
      <c r="S31" s="1085"/>
    </row>
    <row r="32" spans="2:19" ht="16.5" customHeight="1" x14ac:dyDescent="0.35">
      <c r="B32" s="1082" t="s">
        <v>48</v>
      </c>
      <c r="C32" s="1083"/>
      <c r="D32" s="1083"/>
      <c r="E32" s="1083"/>
      <c r="F32" s="1083"/>
      <c r="G32" s="1083"/>
      <c r="H32" s="1083"/>
      <c r="I32" s="1089" t="s">
        <v>49</v>
      </c>
      <c r="J32" s="1089"/>
      <c r="K32" s="1089"/>
      <c r="L32" s="1089"/>
      <c r="M32" s="1089"/>
      <c r="N32" s="1089"/>
      <c r="O32" s="1089"/>
      <c r="P32" s="1089"/>
      <c r="Q32" s="1084"/>
      <c r="R32" s="1084"/>
      <c r="S32" s="1085"/>
    </row>
    <row r="33" spans="2:19" ht="15.5" x14ac:dyDescent="0.35">
      <c r="B33" s="1082" t="s">
        <v>50</v>
      </c>
      <c r="C33" s="1083"/>
      <c r="D33" s="1083"/>
      <c r="E33" s="1083"/>
      <c r="F33" s="1083"/>
      <c r="G33" s="1083"/>
      <c r="H33" s="1083"/>
      <c r="I33" s="1186" t="s">
        <v>51</v>
      </c>
      <c r="J33" s="1186"/>
      <c r="K33" s="88"/>
      <c r="L33" s="88"/>
      <c r="M33" s="88"/>
      <c r="N33" s="88"/>
      <c r="O33" s="88" t="s">
        <v>52</v>
      </c>
      <c r="P33" s="88"/>
      <c r="Q33" s="1084"/>
      <c r="R33" s="1084"/>
      <c r="S33" s="1085"/>
    </row>
    <row r="34" spans="2:19" ht="23.25" customHeight="1" thickBot="1" x14ac:dyDescent="0.4">
      <c r="B34" s="1257" t="s">
        <v>50</v>
      </c>
      <c r="C34" s="1258"/>
      <c r="D34" s="1258"/>
      <c r="E34" s="1258"/>
      <c r="F34" s="1258"/>
      <c r="G34" s="1258"/>
      <c r="H34" s="1258"/>
      <c r="I34" s="1179" t="s">
        <v>53</v>
      </c>
      <c r="J34" s="1179"/>
      <c r="K34" s="1179"/>
      <c r="L34" s="1179"/>
      <c r="M34" s="28"/>
      <c r="N34" s="1170" t="s">
        <v>54</v>
      </c>
      <c r="O34" s="1170"/>
      <c r="P34" s="1170"/>
      <c r="Q34" s="1093"/>
      <c r="R34" s="1093"/>
      <c r="S34" s="1094"/>
    </row>
    <row r="35" spans="2:19" ht="3.75" hidden="1" customHeight="1" x14ac:dyDescent="0.35">
      <c r="B35" s="1259"/>
      <c r="C35" s="1260"/>
      <c r="D35" s="1260"/>
      <c r="E35" s="1260"/>
      <c r="F35" s="1260"/>
      <c r="G35" s="1260"/>
      <c r="H35" s="1260"/>
      <c r="I35" s="1171"/>
      <c r="J35" s="1171"/>
      <c r="K35" s="28"/>
      <c r="L35" s="28"/>
      <c r="M35" s="28"/>
      <c r="N35" s="28"/>
      <c r="O35" s="28"/>
      <c r="P35" s="28"/>
      <c r="Q35" s="4"/>
      <c r="R35" s="4"/>
      <c r="S35" s="5"/>
    </row>
    <row r="36" spans="2:19" ht="15" thickBot="1" x14ac:dyDescent="0.4">
      <c r="B36" s="1343" t="s">
        <v>55</v>
      </c>
      <c r="C36" s="1092"/>
      <c r="D36" s="1092"/>
      <c r="E36" s="1092"/>
      <c r="F36" s="1092"/>
      <c r="G36" s="1344"/>
      <c r="H36" s="1347" t="s">
        <v>56</v>
      </c>
      <c r="I36" s="1092"/>
      <c r="J36" s="1344"/>
      <c r="K36" s="1185" t="s">
        <v>57</v>
      </c>
      <c r="L36" s="1186"/>
      <c r="M36" s="1186"/>
      <c r="N36" s="1186"/>
      <c r="O36" s="1186"/>
      <c r="P36" s="1183"/>
      <c r="Q36" s="1347" t="s">
        <v>58</v>
      </c>
      <c r="R36" s="1092"/>
      <c r="S36" s="1350"/>
    </row>
    <row r="37" spans="2:19" ht="28.5" thickBot="1" x14ac:dyDescent="0.4">
      <c r="B37" s="1345"/>
      <c r="C37" s="1171"/>
      <c r="D37" s="1171"/>
      <c r="E37" s="1171"/>
      <c r="F37" s="1171"/>
      <c r="G37" s="1346"/>
      <c r="H37" s="1348"/>
      <c r="I37" s="1171"/>
      <c r="J37" s="1346"/>
      <c r="K37" s="1185" t="s">
        <v>59</v>
      </c>
      <c r="L37" s="1183"/>
      <c r="M37" s="12" t="s">
        <v>60</v>
      </c>
      <c r="N37" s="1185" t="s">
        <v>61</v>
      </c>
      <c r="O37" s="1183"/>
      <c r="P37" s="15" t="s">
        <v>62</v>
      </c>
      <c r="Q37" s="1348"/>
      <c r="R37" s="1171"/>
      <c r="S37" s="1351"/>
    </row>
    <row r="38" spans="2:19" ht="15" thickBot="1" x14ac:dyDescent="0.4">
      <c r="B38" s="1182">
        <v>1</v>
      </c>
      <c r="C38" s="1186"/>
      <c r="D38" s="1186"/>
      <c r="E38" s="1186"/>
      <c r="F38" s="1186"/>
      <c r="G38" s="1183"/>
      <c r="H38" s="1185">
        <v>2</v>
      </c>
      <c r="I38" s="1186"/>
      <c r="J38" s="1183"/>
      <c r="K38" s="1185">
        <v>3</v>
      </c>
      <c r="L38" s="1183"/>
      <c r="M38" s="12">
        <v>4</v>
      </c>
      <c r="N38" s="1185">
        <v>5</v>
      </c>
      <c r="O38" s="1183"/>
      <c r="P38" s="12">
        <v>6</v>
      </c>
      <c r="Q38" s="1185" t="s">
        <v>63</v>
      </c>
      <c r="R38" s="1186"/>
      <c r="S38" s="1341"/>
    </row>
    <row r="39" spans="2:19" ht="19.5" customHeight="1" x14ac:dyDescent="0.35">
      <c r="B39" s="109">
        <v>5</v>
      </c>
      <c r="C39" s="128">
        <v>1</v>
      </c>
      <c r="D39" s="104"/>
      <c r="E39" s="129"/>
      <c r="F39" s="130"/>
      <c r="G39" s="131"/>
      <c r="H39" s="1245" t="s">
        <v>64</v>
      </c>
      <c r="I39" s="1246"/>
      <c r="J39" s="1247"/>
      <c r="K39" s="1278">
        <v>0</v>
      </c>
      <c r="L39" s="1249"/>
      <c r="M39" s="71" t="s">
        <v>2</v>
      </c>
      <c r="N39" s="1395">
        <v>0</v>
      </c>
      <c r="O39" s="1251"/>
      <c r="P39" s="223" t="s">
        <v>2</v>
      </c>
      <c r="Q39" s="948"/>
      <c r="R39" s="948">
        <f>Q40</f>
        <v>2633283355</v>
      </c>
      <c r="S39" s="949"/>
    </row>
    <row r="40" spans="2:19" ht="19.5" customHeight="1" x14ac:dyDescent="0.35">
      <c r="B40" s="66">
        <v>5</v>
      </c>
      <c r="C40" s="67">
        <v>1</v>
      </c>
      <c r="D40" s="68" t="s">
        <v>65</v>
      </c>
      <c r="E40" s="127"/>
      <c r="F40" s="127"/>
      <c r="G40" s="132"/>
      <c r="H40" s="1396" t="s">
        <v>66</v>
      </c>
      <c r="I40" s="1396"/>
      <c r="J40" s="1396"/>
      <c r="K40" s="1397">
        <v>0</v>
      </c>
      <c r="L40" s="1397"/>
      <c r="M40" s="227" t="s">
        <v>2</v>
      </c>
      <c r="N40" s="1398">
        <v>0</v>
      </c>
      <c r="O40" s="1399"/>
      <c r="P40" s="228" t="s">
        <v>2</v>
      </c>
      <c r="Q40" s="1240">
        <f>Q41+Q82</f>
        <v>2633283355</v>
      </c>
      <c r="R40" s="1240"/>
      <c r="S40" s="1240"/>
    </row>
    <row r="41" spans="2:19" ht="19.5" customHeight="1" x14ac:dyDescent="0.35">
      <c r="B41" s="66">
        <v>5</v>
      </c>
      <c r="C41" s="67">
        <v>1</v>
      </c>
      <c r="D41" s="68" t="s">
        <v>65</v>
      </c>
      <c r="E41" s="69" t="s">
        <v>65</v>
      </c>
      <c r="F41" s="127"/>
      <c r="G41" s="225"/>
      <c r="H41" s="1380" t="s">
        <v>67</v>
      </c>
      <c r="I41" s="1394"/>
      <c r="J41" s="1381"/>
      <c r="K41" s="1380"/>
      <c r="L41" s="1381"/>
      <c r="M41" s="226"/>
      <c r="N41" s="1380"/>
      <c r="O41" s="1381"/>
      <c r="P41" s="229" t="s">
        <v>2</v>
      </c>
      <c r="Q41" s="1234">
        <f>Q42+Q46+Q50+Q54+Q58+Q62+Q66+Q70+Q74+Q78</f>
        <v>1479551835</v>
      </c>
      <c r="R41" s="1240"/>
      <c r="S41" s="1240"/>
    </row>
    <row r="42" spans="2:19" ht="19.5" customHeight="1" x14ac:dyDescent="0.35">
      <c r="B42" s="66">
        <v>5</v>
      </c>
      <c r="C42" s="67">
        <v>1</v>
      </c>
      <c r="D42" s="68" t="s">
        <v>65</v>
      </c>
      <c r="E42" s="69" t="s">
        <v>65</v>
      </c>
      <c r="F42" s="69" t="s">
        <v>65</v>
      </c>
      <c r="G42" s="132"/>
      <c r="H42" s="1393" t="s">
        <v>68</v>
      </c>
      <c r="I42" s="1393"/>
      <c r="J42" s="1393"/>
      <c r="K42" s="1308">
        <v>0</v>
      </c>
      <c r="L42" s="1308"/>
      <c r="M42" s="222"/>
      <c r="N42" s="1309">
        <v>0</v>
      </c>
      <c r="O42" s="1309"/>
      <c r="P42" s="224"/>
      <c r="Q42" s="1241">
        <f>Q43</f>
        <v>1067473848</v>
      </c>
      <c r="R42" s="1241"/>
      <c r="S42" s="1241"/>
    </row>
    <row r="43" spans="2:19" ht="39" customHeight="1" x14ac:dyDescent="0.35">
      <c r="B43" s="66">
        <v>5</v>
      </c>
      <c r="C43" s="67">
        <v>1</v>
      </c>
      <c r="D43" s="68" t="s">
        <v>65</v>
      </c>
      <c r="E43" s="69" t="s">
        <v>65</v>
      </c>
      <c r="F43" s="69" t="s">
        <v>65</v>
      </c>
      <c r="G43" s="70" t="s">
        <v>69</v>
      </c>
      <c r="H43" s="1400" t="s">
        <v>70</v>
      </c>
      <c r="I43" s="1400"/>
      <c r="J43" s="1400"/>
      <c r="K43" s="1295"/>
      <c r="L43" s="1295"/>
      <c r="M43" s="73" t="s">
        <v>2</v>
      </c>
      <c r="N43" s="1240"/>
      <c r="O43" s="1240"/>
      <c r="P43" s="75">
        <v>0</v>
      </c>
      <c r="Q43" s="1240">
        <f>Q45</f>
        <v>1067473848</v>
      </c>
      <c r="R43" s="1240"/>
      <c r="S43" s="1240"/>
    </row>
    <row r="44" spans="2:19" ht="31.5" customHeight="1" x14ac:dyDescent="0.35">
      <c r="B44" s="108"/>
      <c r="C44" s="100"/>
      <c r="D44" s="101"/>
      <c r="E44" s="102"/>
      <c r="F44" s="102"/>
      <c r="G44" s="103"/>
      <c r="H44" s="1200" t="s">
        <v>71</v>
      </c>
      <c r="I44" s="1201"/>
      <c r="J44" s="1202"/>
      <c r="K44" s="1220"/>
      <c r="L44" s="1221"/>
      <c r="M44" s="73"/>
      <c r="N44" s="1222"/>
      <c r="O44" s="1223"/>
      <c r="P44" s="75"/>
      <c r="Q44" s="1222"/>
      <c r="R44" s="1224"/>
      <c r="S44" s="1223"/>
    </row>
    <row r="45" spans="2:19" ht="33.75" customHeight="1" x14ac:dyDescent="0.35">
      <c r="B45" s="98"/>
      <c r="C45" s="94"/>
      <c r="D45" s="95"/>
      <c r="E45" s="96"/>
      <c r="F45" s="96"/>
      <c r="G45" s="99"/>
      <c r="H45" s="56" t="s">
        <v>72</v>
      </c>
      <c r="I45" s="1201"/>
      <c r="J45" s="1202"/>
      <c r="K45" s="1356">
        <v>1</v>
      </c>
      <c r="L45" s="1392"/>
      <c r="M45" s="41" t="s">
        <v>468</v>
      </c>
      <c r="N45" s="1227">
        <v>1067473848</v>
      </c>
      <c r="O45" s="1228"/>
      <c r="P45" s="42"/>
      <c r="Q45" s="1227">
        <f>K45*N45</f>
        <v>1067473848</v>
      </c>
      <c r="R45" s="1229"/>
      <c r="S45" s="1228"/>
    </row>
    <row r="46" spans="2:19" ht="19.5" customHeight="1" x14ac:dyDescent="0.35">
      <c r="B46" s="66">
        <v>5</v>
      </c>
      <c r="C46" s="67">
        <v>1</v>
      </c>
      <c r="D46" s="68" t="s">
        <v>65</v>
      </c>
      <c r="E46" s="69" t="s">
        <v>65</v>
      </c>
      <c r="F46" s="69" t="s">
        <v>73</v>
      </c>
      <c r="G46" s="132"/>
      <c r="H46" s="1294" t="s">
        <v>74</v>
      </c>
      <c r="I46" s="1294"/>
      <c r="J46" s="1294"/>
      <c r="K46" s="1295">
        <v>0</v>
      </c>
      <c r="L46" s="1295"/>
      <c r="M46" s="73"/>
      <c r="N46" s="1240">
        <v>0</v>
      </c>
      <c r="O46" s="1240"/>
      <c r="P46" s="74"/>
      <c r="Q46" s="1241">
        <f>Q47</f>
        <v>83838068</v>
      </c>
      <c r="R46" s="1241"/>
      <c r="S46" s="1241"/>
    </row>
    <row r="47" spans="2:19" ht="39" customHeight="1" x14ac:dyDescent="0.35">
      <c r="B47" s="66">
        <v>5</v>
      </c>
      <c r="C47" s="67">
        <v>1</v>
      </c>
      <c r="D47" s="68" t="s">
        <v>65</v>
      </c>
      <c r="E47" s="69" t="s">
        <v>65</v>
      </c>
      <c r="F47" s="69" t="s">
        <v>73</v>
      </c>
      <c r="G47" s="70" t="s">
        <v>69</v>
      </c>
      <c r="H47" s="1294" t="s">
        <v>75</v>
      </c>
      <c r="I47" s="1294"/>
      <c r="J47" s="1294"/>
      <c r="K47" s="1295"/>
      <c r="L47" s="1295"/>
      <c r="M47" s="73" t="s">
        <v>2</v>
      </c>
      <c r="N47" s="1240"/>
      <c r="O47" s="1240"/>
      <c r="P47" s="75">
        <v>0</v>
      </c>
      <c r="Q47" s="1240">
        <f>Q49</f>
        <v>83838068</v>
      </c>
      <c r="R47" s="1240"/>
      <c r="S47" s="1240"/>
    </row>
    <row r="48" spans="2:19" ht="31.5" customHeight="1" x14ac:dyDescent="0.35">
      <c r="B48" s="108"/>
      <c r="C48" s="100"/>
      <c r="D48" s="101"/>
      <c r="E48" s="102"/>
      <c r="F48" s="102"/>
      <c r="G48" s="103"/>
      <c r="H48" s="1200" t="s">
        <v>76</v>
      </c>
      <c r="I48" s="1201"/>
      <c r="J48" s="1202"/>
      <c r="K48" s="1220"/>
      <c r="L48" s="1221"/>
      <c r="M48" s="73"/>
      <c r="N48" s="1222"/>
      <c r="O48" s="1223"/>
      <c r="P48" s="75"/>
      <c r="Q48" s="1222"/>
      <c r="R48" s="1224"/>
      <c r="S48" s="1223"/>
    </row>
    <row r="49" spans="1:19" ht="33.75" customHeight="1" x14ac:dyDescent="0.35">
      <c r="B49" s="98"/>
      <c r="C49" s="94"/>
      <c r="D49" s="95"/>
      <c r="E49" s="96"/>
      <c r="F49" s="96"/>
      <c r="G49" s="99"/>
      <c r="H49" s="56" t="s">
        <v>72</v>
      </c>
      <c r="I49" s="1201"/>
      <c r="J49" s="1202"/>
      <c r="K49" s="1356">
        <v>1</v>
      </c>
      <c r="L49" s="1392"/>
      <c r="M49" s="41" t="s">
        <v>468</v>
      </c>
      <c r="N49" s="1227">
        <v>83838068</v>
      </c>
      <c r="O49" s="1228"/>
      <c r="P49" s="42"/>
      <c r="Q49" s="1227">
        <f>K49*N49</f>
        <v>83838068</v>
      </c>
      <c r="R49" s="1229"/>
      <c r="S49" s="1228"/>
    </row>
    <row r="50" spans="1:19" ht="33.75" customHeight="1" x14ac:dyDescent="0.35">
      <c r="A50" s="158"/>
      <c r="B50" s="108">
        <v>5</v>
      </c>
      <c r="C50" s="100">
        <v>1</v>
      </c>
      <c r="D50" s="100" t="s">
        <v>65</v>
      </c>
      <c r="E50" s="159" t="s">
        <v>65</v>
      </c>
      <c r="F50" s="102" t="s">
        <v>78</v>
      </c>
      <c r="G50" s="160"/>
      <c r="H50" s="1230" t="s">
        <v>79</v>
      </c>
      <c r="I50" s="1231"/>
      <c r="J50" s="1232"/>
      <c r="K50" s="1203"/>
      <c r="L50" s="1204"/>
      <c r="M50" s="145"/>
      <c r="N50" s="1205"/>
      <c r="O50" s="1206"/>
      <c r="P50" s="161"/>
      <c r="Q50" s="1205">
        <f>Q51</f>
        <v>135249100</v>
      </c>
      <c r="R50" s="1207"/>
      <c r="S50" s="1206"/>
    </row>
    <row r="51" spans="1:19" ht="33.75" customHeight="1" x14ac:dyDescent="0.35">
      <c r="A51" s="158"/>
      <c r="B51" s="98">
        <v>5</v>
      </c>
      <c r="C51" s="94">
        <v>1</v>
      </c>
      <c r="D51" s="95" t="s">
        <v>65</v>
      </c>
      <c r="E51" s="96" t="s">
        <v>65</v>
      </c>
      <c r="F51" s="96" t="s">
        <v>78</v>
      </c>
      <c r="G51" s="99" t="s">
        <v>69</v>
      </c>
      <c r="H51" s="1230" t="s">
        <v>80</v>
      </c>
      <c r="I51" s="1231"/>
      <c r="J51" s="1232"/>
      <c r="K51" s="1215"/>
      <c r="L51" s="1216"/>
      <c r="M51" s="164"/>
      <c r="N51" s="1217"/>
      <c r="O51" s="1218"/>
      <c r="P51" s="165"/>
      <c r="Q51" s="1205">
        <f>Q53</f>
        <v>135249100</v>
      </c>
      <c r="R51" s="1207"/>
      <c r="S51" s="1206"/>
    </row>
    <row r="52" spans="1:19" ht="33.75" customHeight="1" x14ac:dyDescent="0.35">
      <c r="A52" s="158"/>
      <c r="B52" s="108"/>
      <c r="C52" s="100"/>
      <c r="D52" s="100"/>
      <c r="E52" s="159"/>
      <c r="F52" s="159"/>
      <c r="G52" s="160"/>
      <c r="H52" s="1200" t="s">
        <v>81</v>
      </c>
      <c r="I52" s="1201"/>
      <c r="J52" s="1202"/>
      <c r="K52" s="1203"/>
      <c r="L52" s="1204"/>
      <c r="M52" s="145"/>
      <c r="N52" s="1205"/>
      <c r="O52" s="1206"/>
      <c r="P52" s="161"/>
      <c r="Q52" s="1205"/>
      <c r="R52" s="1207"/>
      <c r="S52" s="1206"/>
    </row>
    <row r="53" spans="1:19" ht="33.75" customHeight="1" x14ac:dyDescent="0.35">
      <c r="A53" s="158"/>
      <c r="B53" s="98"/>
      <c r="C53" s="94"/>
      <c r="D53" s="94"/>
      <c r="E53" s="137"/>
      <c r="F53" s="137"/>
      <c r="G53" s="162"/>
      <c r="H53" s="163" t="s">
        <v>72</v>
      </c>
      <c r="I53" s="1201"/>
      <c r="J53" s="1202"/>
      <c r="K53" s="1356">
        <v>1</v>
      </c>
      <c r="L53" s="1357"/>
      <c r="M53" s="164" t="s">
        <v>468</v>
      </c>
      <c r="N53" s="1217">
        <v>135249100</v>
      </c>
      <c r="O53" s="1218"/>
      <c r="P53" s="165"/>
      <c r="Q53" s="1217">
        <f>K53*N53</f>
        <v>135249100</v>
      </c>
      <c r="R53" s="1219"/>
      <c r="S53" s="1218"/>
    </row>
    <row r="54" spans="1:19" ht="33.75" customHeight="1" x14ac:dyDescent="0.35">
      <c r="A54" s="158"/>
      <c r="B54" s="108">
        <v>5</v>
      </c>
      <c r="C54" s="100">
        <v>1</v>
      </c>
      <c r="D54" s="100" t="s">
        <v>65</v>
      </c>
      <c r="E54" s="159" t="s">
        <v>65</v>
      </c>
      <c r="F54" s="102" t="s">
        <v>82</v>
      </c>
      <c r="G54" s="160"/>
      <c r="H54" s="1230" t="s">
        <v>83</v>
      </c>
      <c r="I54" s="1231"/>
      <c r="J54" s="1232"/>
      <c r="K54" s="1203"/>
      <c r="L54" s="1204"/>
      <c r="M54" s="145"/>
      <c r="N54" s="1205"/>
      <c r="O54" s="1206"/>
      <c r="P54" s="161"/>
      <c r="Q54" s="1205">
        <f>Q55</f>
        <v>20573700</v>
      </c>
      <c r="R54" s="1207"/>
      <c r="S54" s="1206"/>
    </row>
    <row r="55" spans="1:19" ht="33.75" customHeight="1" x14ac:dyDescent="0.35">
      <c r="A55" s="158"/>
      <c r="B55" s="98">
        <v>5</v>
      </c>
      <c r="C55" s="94">
        <v>1</v>
      </c>
      <c r="D55" s="95" t="s">
        <v>65</v>
      </c>
      <c r="E55" s="96" t="s">
        <v>65</v>
      </c>
      <c r="F55" s="96" t="s">
        <v>82</v>
      </c>
      <c r="G55" s="99" t="s">
        <v>69</v>
      </c>
      <c r="H55" s="1230" t="s">
        <v>84</v>
      </c>
      <c r="I55" s="1231"/>
      <c r="J55" s="1232"/>
      <c r="K55" s="1215"/>
      <c r="L55" s="1216"/>
      <c r="M55" s="164"/>
      <c r="N55" s="1217"/>
      <c r="O55" s="1218"/>
      <c r="P55" s="165"/>
      <c r="Q55" s="1205">
        <f>Q57</f>
        <v>20573700</v>
      </c>
      <c r="R55" s="1207"/>
      <c r="S55" s="1206"/>
    </row>
    <row r="56" spans="1:19" ht="33.75" customHeight="1" x14ac:dyDescent="0.35">
      <c r="A56" s="158"/>
      <c r="B56" s="108"/>
      <c r="C56" s="100"/>
      <c r="D56" s="100"/>
      <c r="E56" s="159"/>
      <c r="F56" s="159"/>
      <c r="G56" s="160"/>
      <c r="H56" s="1200" t="s">
        <v>85</v>
      </c>
      <c r="I56" s="1201"/>
      <c r="J56" s="1202"/>
      <c r="K56" s="1203"/>
      <c r="L56" s="1204"/>
      <c r="M56" s="145"/>
      <c r="N56" s="1205"/>
      <c r="O56" s="1206"/>
      <c r="P56" s="161"/>
      <c r="Q56" s="1205"/>
      <c r="R56" s="1207"/>
      <c r="S56" s="1206"/>
    </row>
    <row r="57" spans="1:19" ht="33.75" customHeight="1" x14ac:dyDescent="0.35">
      <c r="A57" s="158"/>
      <c r="B57" s="98"/>
      <c r="C57" s="94"/>
      <c r="D57" s="94"/>
      <c r="E57" s="137"/>
      <c r="F57" s="137"/>
      <c r="G57" s="162"/>
      <c r="H57" s="163" t="s">
        <v>72</v>
      </c>
      <c r="I57" s="1201"/>
      <c r="J57" s="1202"/>
      <c r="K57" s="1356">
        <v>1</v>
      </c>
      <c r="L57" s="1357"/>
      <c r="M57" s="164" t="s">
        <v>468</v>
      </c>
      <c r="N57" s="1217">
        <v>20573700</v>
      </c>
      <c r="O57" s="1218"/>
      <c r="P57" s="165"/>
      <c r="Q57" s="1217">
        <f>K57*N57</f>
        <v>20573700</v>
      </c>
      <c r="R57" s="1219"/>
      <c r="S57" s="1218"/>
    </row>
    <row r="58" spans="1:19" ht="33.75" customHeight="1" x14ac:dyDescent="0.35">
      <c r="A58" s="158"/>
      <c r="B58" s="108">
        <v>5</v>
      </c>
      <c r="C58" s="100">
        <v>1</v>
      </c>
      <c r="D58" s="101" t="s">
        <v>65</v>
      </c>
      <c r="E58" s="102" t="s">
        <v>65</v>
      </c>
      <c r="F58" s="102" t="s">
        <v>86</v>
      </c>
      <c r="G58" s="160"/>
      <c r="H58" s="1230" t="s">
        <v>87</v>
      </c>
      <c r="I58" s="1231"/>
      <c r="J58" s="1232"/>
      <c r="K58" s="1203"/>
      <c r="L58" s="1204"/>
      <c r="M58" s="145"/>
      <c r="N58" s="1205"/>
      <c r="O58" s="1206"/>
      <c r="P58" s="161"/>
      <c r="Q58" s="1205">
        <f>Q59</f>
        <v>55297015</v>
      </c>
      <c r="R58" s="1207"/>
      <c r="S58" s="1206"/>
    </row>
    <row r="59" spans="1:19" ht="33.75" customHeight="1" x14ac:dyDescent="0.35">
      <c r="A59" s="158"/>
      <c r="B59" s="98">
        <v>5</v>
      </c>
      <c r="C59" s="94">
        <v>1</v>
      </c>
      <c r="D59" s="95" t="s">
        <v>65</v>
      </c>
      <c r="E59" s="96" t="s">
        <v>65</v>
      </c>
      <c r="F59" s="96" t="s">
        <v>86</v>
      </c>
      <c r="G59" s="99" t="s">
        <v>69</v>
      </c>
      <c r="H59" s="1230" t="s">
        <v>88</v>
      </c>
      <c r="I59" s="1231"/>
      <c r="J59" s="1232"/>
      <c r="K59" s="1215"/>
      <c r="L59" s="1216"/>
      <c r="M59" s="164"/>
      <c r="N59" s="1217"/>
      <c r="O59" s="1218"/>
      <c r="P59" s="165"/>
      <c r="Q59" s="1205">
        <f>Q61</f>
        <v>55297015</v>
      </c>
      <c r="R59" s="1207"/>
      <c r="S59" s="1206"/>
    </row>
    <row r="60" spans="1:19" ht="33.75" customHeight="1" x14ac:dyDescent="0.35">
      <c r="A60" s="158"/>
      <c r="B60" s="108"/>
      <c r="C60" s="100"/>
      <c r="D60" s="100"/>
      <c r="E60" s="159"/>
      <c r="F60" s="159"/>
      <c r="G60" s="160"/>
      <c r="H60" s="1200" t="s">
        <v>89</v>
      </c>
      <c r="I60" s="1201"/>
      <c r="J60" s="1202"/>
      <c r="K60" s="1203"/>
      <c r="L60" s="1204"/>
      <c r="M60" s="145"/>
      <c r="N60" s="1205"/>
      <c r="O60" s="1206"/>
      <c r="P60" s="161"/>
      <c r="Q60" s="1205"/>
      <c r="R60" s="1207"/>
      <c r="S60" s="1206"/>
    </row>
    <row r="61" spans="1:19" ht="33.75" customHeight="1" x14ac:dyDescent="0.35">
      <c r="A61" s="158"/>
      <c r="B61" s="98"/>
      <c r="C61" s="94"/>
      <c r="D61" s="94"/>
      <c r="E61" s="137"/>
      <c r="F61" s="137"/>
      <c r="G61" s="162"/>
      <c r="H61" s="163" t="s">
        <v>72</v>
      </c>
      <c r="I61" s="1201"/>
      <c r="J61" s="1202"/>
      <c r="K61" s="1356">
        <v>1</v>
      </c>
      <c r="L61" s="1357"/>
      <c r="M61" s="164" t="s">
        <v>468</v>
      </c>
      <c r="N61" s="1217">
        <v>55297015</v>
      </c>
      <c r="O61" s="1218"/>
      <c r="P61" s="165"/>
      <c r="Q61" s="1217">
        <f>K61*N61</f>
        <v>55297015</v>
      </c>
      <c r="R61" s="1219"/>
      <c r="S61" s="1218"/>
    </row>
    <row r="62" spans="1:19" ht="33.75" customHeight="1" x14ac:dyDescent="0.35">
      <c r="A62" s="158"/>
      <c r="B62" s="108">
        <v>5</v>
      </c>
      <c r="C62" s="100">
        <v>1</v>
      </c>
      <c r="D62" s="101" t="s">
        <v>65</v>
      </c>
      <c r="E62" s="102" t="s">
        <v>65</v>
      </c>
      <c r="F62" s="102" t="s">
        <v>90</v>
      </c>
      <c r="G62" s="160"/>
      <c r="H62" s="1230" t="s">
        <v>91</v>
      </c>
      <c r="I62" s="1231"/>
      <c r="J62" s="1232"/>
      <c r="K62" s="1203"/>
      <c r="L62" s="1204"/>
      <c r="M62" s="145"/>
      <c r="N62" s="1205"/>
      <c r="O62" s="1206"/>
      <c r="P62" s="161"/>
      <c r="Q62" s="1205">
        <f>Q63</f>
        <v>4048423</v>
      </c>
      <c r="R62" s="1207"/>
      <c r="S62" s="1206"/>
    </row>
    <row r="63" spans="1:19" ht="33.75" customHeight="1" x14ac:dyDescent="0.35">
      <c r="A63" s="158"/>
      <c r="B63" s="98">
        <v>5</v>
      </c>
      <c r="C63" s="94">
        <v>1</v>
      </c>
      <c r="D63" s="95" t="s">
        <v>65</v>
      </c>
      <c r="E63" s="96" t="s">
        <v>65</v>
      </c>
      <c r="F63" s="96" t="s">
        <v>90</v>
      </c>
      <c r="G63" s="99" t="s">
        <v>69</v>
      </c>
      <c r="H63" s="1230" t="s">
        <v>92</v>
      </c>
      <c r="I63" s="1231"/>
      <c r="J63" s="1232"/>
      <c r="K63" s="1215"/>
      <c r="L63" s="1216"/>
      <c r="M63" s="164"/>
      <c r="N63" s="1217"/>
      <c r="O63" s="1218"/>
      <c r="P63" s="165"/>
      <c r="Q63" s="1205">
        <f>Q65</f>
        <v>4048423</v>
      </c>
      <c r="R63" s="1207"/>
      <c r="S63" s="1206"/>
    </row>
    <row r="64" spans="1:19" ht="33.75" customHeight="1" x14ac:dyDescent="0.35">
      <c r="A64" s="158"/>
      <c r="B64" s="108"/>
      <c r="C64" s="100"/>
      <c r="D64" s="100"/>
      <c r="E64" s="159"/>
      <c r="F64" s="159"/>
      <c r="G64" s="160"/>
      <c r="H64" s="1200" t="s">
        <v>93</v>
      </c>
      <c r="I64" s="1201"/>
      <c r="J64" s="1202"/>
      <c r="K64" s="1203"/>
      <c r="L64" s="1204"/>
      <c r="M64" s="145"/>
      <c r="N64" s="1205"/>
      <c r="O64" s="1206"/>
      <c r="P64" s="161"/>
      <c r="Q64" s="1205"/>
      <c r="R64" s="1207"/>
      <c r="S64" s="1206"/>
    </row>
    <row r="65" spans="1:19" ht="30" customHeight="1" x14ac:dyDescent="0.35">
      <c r="A65" s="158"/>
      <c r="B65" s="98"/>
      <c r="C65" s="94"/>
      <c r="D65" s="94"/>
      <c r="E65" s="137"/>
      <c r="F65" s="137"/>
      <c r="G65" s="162"/>
      <c r="H65" s="163" t="s">
        <v>72</v>
      </c>
      <c r="I65" s="1201"/>
      <c r="J65" s="1202"/>
      <c r="K65" s="1356">
        <v>1</v>
      </c>
      <c r="L65" s="1357"/>
      <c r="M65" s="164" t="s">
        <v>468</v>
      </c>
      <c r="N65" s="1217">
        <v>4048423</v>
      </c>
      <c r="O65" s="1218"/>
      <c r="P65" s="165"/>
      <c r="Q65" s="1217">
        <f>K65*N65</f>
        <v>4048423</v>
      </c>
      <c r="R65" s="1219"/>
      <c r="S65" s="1218"/>
    </row>
    <row r="66" spans="1:19" ht="33.75" customHeight="1" x14ac:dyDescent="0.35">
      <c r="A66" s="158"/>
      <c r="B66" s="108">
        <v>5</v>
      </c>
      <c r="C66" s="100">
        <v>1</v>
      </c>
      <c r="D66" s="101" t="s">
        <v>65</v>
      </c>
      <c r="E66" s="102" t="s">
        <v>65</v>
      </c>
      <c r="F66" s="102" t="s">
        <v>94</v>
      </c>
      <c r="G66" s="160"/>
      <c r="H66" s="1230" t="s">
        <v>95</v>
      </c>
      <c r="I66" s="1231"/>
      <c r="J66" s="1232"/>
      <c r="K66" s="1203"/>
      <c r="L66" s="1204"/>
      <c r="M66" s="145"/>
      <c r="N66" s="1205"/>
      <c r="O66" s="1206"/>
      <c r="P66" s="161"/>
      <c r="Q66" s="1205">
        <f>Q67</f>
        <v>15000</v>
      </c>
      <c r="R66" s="1207"/>
      <c r="S66" s="1206"/>
    </row>
    <row r="67" spans="1:19" ht="33.75" customHeight="1" x14ac:dyDescent="0.35">
      <c r="A67" s="158"/>
      <c r="B67" s="98">
        <v>5</v>
      </c>
      <c r="C67" s="94">
        <v>1</v>
      </c>
      <c r="D67" s="95" t="s">
        <v>65</v>
      </c>
      <c r="E67" s="96" t="s">
        <v>65</v>
      </c>
      <c r="F67" s="96" t="s">
        <v>94</v>
      </c>
      <c r="G67" s="99" t="s">
        <v>69</v>
      </c>
      <c r="H67" s="1230" t="s">
        <v>96</v>
      </c>
      <c r="I67" s="1231"/>
      <c r="J67" s="1232"/>
      <c r="K67" s="1215"/>
      <c r="L67" s="1216"/>
      <c r="M67" s="164"/>
      <c r="N67" s="1217"/>
      <c r="O67" s="1218"/>
      <c r="P67" s="165"/>
      <c r="Q67" s="1205">
        <f>Q69</f>
        <v>15000</v>
      </c>
      <c r="R67" s="1207"/>
      <c r="S67" s="1206"/>
    </row>
    <row r="68" spans="1:19" ht="23.25" customHeight="1" x14ac:dyDescent="0.35">
      <c r="A68" s="158"/>
      <c r="B68" s="108"/>
      <c r="C68" s="100"/>
      <c r="D68" s="100"/>
      <c r="E68" s="159"/>
      <c r="F68" s="159"/>
      <c r="G68" s="160"/>
      <c r="H68" s="1200" t="s">
        <v>97</v>
      </c>
      <c r="I68" s="1201"/>
      <c r="J68" s="1202"/>
      <c r="K68" s="1203"/>
      <c r="L68" s="1204"/>
      <c r="M68" s="145"/>
      <c r="N68" s="1205"/>
      <c r="O68" s="1206"/>
      <c r="P68" s="161"/>
      <c r="Q68" s="1205"/>
      <c r="R68" s="1207"/>
      <c r="S68" s="1206"/>
    </row>
    <row r="69" spans="1:19" ht="30" customHeight="1" x14ac:dyDescent="0.35">
      <c r="A69" s="158"/>
      <c r="B69" s="98"/>
      <c r="C69" s="94"/>
      <c r="D69" s="94"/>
      <c r="E69" s="137"/>
      <c r="F69" s="137"/>
      <c r="G69" s="162"/>
      <c r="H69" s="163" t="s">
        <v>72</v>
      </c>
      <c r="I69" s="1201"/>
      <c r="J69" s="1202"/>
      <c r="K69" s="1356">
        <v>1</v>
      </c>
      <c r="L69" s="1357"/>
      <c r="M69" s="164" t="s">
        <v>468</v>
      </c>
      <c r="N69" s="1217">
        <v>15000</v>
      </c>
      <c r="O69" s="1218"/>
      <c r="P69" s="165"/>
      <c r="Q69" s="1217">
        <f>K69*N69</f>
        <v>15000</v>
      </c>
      <c r="R69" s="1219"/>
      <c r="S69" s="1218"/>
    </row>
    <row r="70" spans="1:19" ht="33.75" customHeight="1" x14ac:dyDescent="0.35">
      <c r="A70" s="158"/>
      <c r="B70" s="108">
        <v>5</v>
      </c>
      <c r="C70" s="100">
        <v>1</v>
      </c>
      <c r="D70" s="101" t="s">
        <v>65</v>
      </c>
      <c r="E70" s="102" t="s">
        <v>65</v>
      </c>
      <c r="F70" s="102" t="s">
        <v>98</v>
      </c>
      <c r="G70" s="160"/>
      <c r="H70" s="1230" t="s">
        <v>99</v>
      </c>
      <c r="I70" s="1231"/>
      <c r="J70" s="1232"/>
      <c r="K70" s="1203"/>
      <c r="L70" s="1204"/>
      <c r="M70" s="145"/>
      <c r="N70" s="1205"/>
      <c r="O70" s="1206"/>
      <c r="P70" s="161"/>
      <c r="Q70" s="1205">
        <f>Q71</f>
        <v>102808942</v>
      </c>
      <c r="R70" s="1207"/>
      <c r="S70" s="1206"/>
    </row>
    <row r="71" spans="1:19" ht="33.75" customHeight="1" x14ac:dyDescent="0.35">
      <c r="A71" s="158"/>
      <c r="B71" s="98">
        <v>5</v>
      </c>
      <c r="C71" s="94">
        <v>1</v>
      </c>
      <c r="D71" s="95" t="s">
        <v>65</v>
      </c>
      <c r="E71" s="96" t="s">
        <v>65</v>
      </c>
      <c r="F71" s="96" t="s">
        <v>98</v>
      </c>
      <c r="G71" s="99" t="s">
        <v>69</v>
      </c>
      <c r="H71" s="1230" t="s">
        <v>100</v>
      </c>
      <c r="I71" s="1231"/>
      <c r="J71" s="1232"/>
      <c r="K71" s="1215"/>
      <c r="L71" s="1216"/>
      <c r="M71" s="164"/>
      <c r="N71" s="1217"/>
      <c r="O71" s="1218"/>
      <c r="P71" s="165"/>
      <c r="Q71" s="1205">
        <f>Q73</f>
        <v>102808942</v>
      </c>
      <c r="R71" s="1207"/>
      <c r="S71" s="1206"/>
    </row>
    <row r="72" spans="1:19" ht="31.5" customHeight="1" x14ac:dyDescent="0.35">
      <c r="A72" s="158"/>
      <c r="B72" s="108"/>
      <c r="C72" s="100"/>
      <c r="D72" s="100"/>
      <c r="E72" s="159"/>
      <c r="F72" s="159"/>
      <c r="G72" s="160"/>
      <c r="H72" s="1200" t="s">
        <v>101</v>
      </c>
      <c r="I72" s="1201"/>
      <c r="J72" s="1202"/>
      <c r="K72" s="1203"/>
      <c r="L72" s="1204"/>
      <c r="M72" s="145"/>
      <c r="N72" s="1205"/>
      <c r="O72" s="1206"/>
      <c r="P72" s="161"/>
      <c r="Q72" s="1205"/>
      <c r="R72" s="1207"/>
      <c r="S72" s="1206"/>
    </row>
    <row r="73" spans="1:19" ht="30" customHeight="1" x14ac:dyDescent="0.35">
      <c r="A73" s="158"/>
      <c r="B73" s="98"/>
      <c r="C73" s="94"/>
      <c r="D73" s="94"/>
      <c r="E73" s="137"/>
      <c r="F73" s="137"/>
      <c r="G73" s="162"/>
      <c r="H73" s="163" t="s">
        <v>72</v>
      </c>
      <c r="I73" s="1201"/>
      <c r="J73" s="1202"/>
      <c r="K73" s="1356">
        <v>1</v>
      </c>
      <c r="L73" s="1357"/>
      <c r="M73" s="164" t="s">
        <v>468</v>
      </c>
      <c r="N73" s="1390">
        <v>102808942</v>
      </c>
      <c r="O73" s="1391"/>
      <c r="P73" s="165"/>
      <c r="Q73" s="1217">
        <f>K73*N73</f>
        <v>102808942</v>
      </c>
      <c r="R73" s="1219"/>
      <c r="S73" s="1218"/>
    </row>
    <row r="74" spans="1:19" ht="33.75" customHeight="1" x14ac:dyDescent="0.35">
      <c r="A74" s="158"/>
      <c r="B74" s="108">
        <v>5</v>
      </c>
      <c r="C74" s="100">
        <v>1</v>
      </c>
      <c r="D74" s="101" t="s">
        <v>65</v>
      </c>
      <c r="E74" s="102" t="s">
        <v>65</v>
      </c>
      <c r="F74" s="102" t="s">
        <v>102</v>
      </c>
      <c r="G74" s="160"/>
      <c r="H74" s="1230" t="s">
        <v>103</v>
      </c>
      <c r="I74" s="1231"/>
      <c r="J74" s="1232"/>
      <c r="K74" s="1203"/>
      <c r="L74" s="1204"/>
      <c r="M74" s="145"/>
      <c r="N74" s="1205"/>
      <c r="O74" s="1206"/>
      <c r="P74" s="161"/>
      <c r="Q74" s="1205">
        <f>Q75</f>
        <v>2561928</v>
      </c>
      <c r="R74" s="1207"/>
      <c r="S74" s="1206"/>
    </row>
    <row r="75" spans="1:19" ht="33.75" customHeight="1" x14ac:dyDescent="0.35">
      <c r="A75" s="158"/>
      <c r="B75" s="98">
        <v>5</v>
      </c>
      <c r="C75" s="94">
        <v>1</v>
      </c>
      <c r="D75" s="95" t="s">
        <v>65</v>
      </c>
      <c r="E75" s="96" t="s">
        <v>65</v>
      </c>
      <c r="F75" s="96" t="s">
        <v>102</v>
      </c>
      <c r="G75" s="99" t="s">
        <v>69</v>
      </c>
      <c r="H75" s="1230" t="s">
        <v>104</v>
      </c>
      <c r="I75" s="1231"/>
      <c r="J75" s="1232"/>
      <c r="K75" s="1215"/>
      <c r="L75" s="1216"/>
      <c r="M75" s="164"/>
      <c r="N75" s="1217"/>
      <c r="O75" s="1218"/>
      <c r="P75" s="165"/>
      <c r="Q75" s="1205">
        <f>Q77</f>
        <v>2561928</v>
      </c>
      <c r="R75" s="1207"/>
      <c r="S75" s="1206"/>
    </row>
    <row r="76" spans="1:19" ht="33.75" customHeight="1" x14ac:dyDescent="0.35">
      <c r="A76" s="158"/>
      <c r="B76" s="108"/>
      <c r="C76" s="100"/>
      <c r="D76" s="100"/>
      <c r="E76" s="159"/>
      <c r="F76" s="159"/>
      <c r="G76" s="160"/>
      <c r="H76" s="1200" t="s">
        <v>105</v>
      </c>
      <c r="I76" s="1201"/>
      <c r="J76" s="1202"/>
      <c r="K76" s="1203"/>
      <c r="L76" s="1204"/>
      <c r="M76" s="145"/>
      <c r="N76" s="1205"/>
      <c r="O76" s="1206"/>
      <c r="P76" s="161"/>
      <c r="Q76" s="1205"/>
      <c r="R76" s="1207"/>
      <c r="S76" s="1206"/>
    </row>
    <row r="77" spans="1:19" ht="30" customHeight="1" x14ac:dyDescent="0.35">
      <c r="A77" s="158"/>
      <c r="B77" s="98"/>
      <c r="C77" s="94"/>
      <c r="D77" s="94"/>
      <c r="E77" s="137"/>
      <c r="F77" s="137"/>
      <c r="G77" s="162"/>
      <c r="H77" s="163" t="s">
        <v>72</v>
      </c>
      <c r="I77" s="1201"/>
      <c r="J77" s="1202"/>
      <c r="K77" s="1356">
        <v>1</v>
      </c>
      <c r="L77" s="1357"/>
      <c r="M77" s="164" t="s">
        <v>468</v>
      </c>
      <c r="N77" s="1217">
        <v>2561928</v>
      </c>
      <c r="O77" s="1218"/>
      <c r="P77" s="165"/>
      <c r="Q77" s="1217">
        <f>K77*N77</f>
        <v>2561928</v>
      </c>
      <c r="R77" s="1219"/>
      <c r="S77" s="1218"/>
    </row>
    <row r="78" spans="1:19" ht="33.75" customHeight="1" x14ac:dyDescent="0.35">
      <c r="A78" s="158"/>
      <c r="B78" s="108">
        <v>5</v>
      </c>
      <c r="C78" s="100">
        <v>1</v>
      </c>
      <c r="D78" s="101" t="s">
        <v>65</v>
      </c>
      <c r="E78" s="102" t="s">
        <v>65</v>
      </c>
      <c r="F78" s="102" t="s">
        <v>106</v>
      </c>
      <c r="G78" s="160"/>
      <c r="H78" s="1230" t="s">
        <v>107</v>
      </c>
      <c r="I78" s="1231"/>
      <c r="J78" s="1232"/>
      <c r="K78" s="1203"/>
      <c r="L78" s="1204"/>
      <c r="M78" s="145"/>
      <c r="N78" s="1205"/>
      <c r="O78" s="1206"/>
      <c r="P78" s="161"/>
      <c r="Q78" s="1205">
        <f>Q79</f>
        <v>7685811</v>
      </c>
      <c r="R78" s="1207"/>
      <c r="S78" s="1206"/>
    </row>
    <row r="79" spans="1:19" ht="33.75" customHeight="1" x14ac:dyDescent="0.35">
      <c r="A79" s="158"/>
      <c r="B79" s="98">
        <v>5</v>
      </c>
      <c r="C79" s="94">
        <v>1</v>
      </c>
      <c r="D79" s="95" t="s">
        <v>65</v>
      </c>
      <c r="E79" s="96" t="s">
        <v>65</v>
      </c>
      <c r="F79" s="96" t="s">
        <v>106</v>
      </c>
      <c r="G79" s="99" t="s">
        <v>69</v>
      </c>
      <c r="H79" s="1230" t="s">
        <v>108</v>
      </c>
      <c r="I79" s="1231"/>
      <c r="J79" s="1232"/>
      <c r="K79" s="1215"/>
      <c r="L79" s="1216"/>
      <c r="M79" s="164"/>
      <c r="N79" s="1217"/>
      <c r="O79" s="1218"/>
      <c r="P79" s="165"/>
      <c r="Q79" s="1205">
        <f>Q81</f>
        <v>7685811</v>
      </c>
      <c r="R79" s="1207"/>
      <c r="S79" s="1206"/>
    </row>
    <row r="80" spans="1:19" ht="30" customHeight="1" x14ac:dyDescent="0.35">
      <c r="A80" s="158"/>
      <c r="B80" s="108"/>
      <c r="C80" s="100"/>
      <c r="D80" s="100"/>
      <c r="E80" s="159"/>
      <c r="F80" s="159"/>
      <c r="G80" s="160"/>
      <c r="H80" s="1200" t="s">
        <v>109</v>
      </c>
      <c r="I80" s="1201"/>
      <c r="J80" s="1202"/>
      <c r="K80" s="1203"/>
      <c r="L80" s="1403"/>
      <c r="M80" s="145"/>
      <c r="N80" s="1205"/>
      <c r="O80" s="1206"/>
      <c r="P80" s="161"/>
      <c r="Q80" s="1205"/>
      <c r="R80" s="1207"/>
      <c r="S80" s="1206"/>
    </row>
    <row r="81" spans="1:19" ht="30" customHeight="1" x14ac:dyDescent="0.35">
      <c r="A81" s="158"/>
      <c r="B81" s="98"/>
      <c r="C81" s="94"/>
      <c r="D81" s="94"/>
      <c r="E81" s="137"/>
      <c r="F81" s="137"/>
      <c r="G81" s="162"/>
      <c r="H81" s="163" t="s">
        <v>72</v>
      </c>
      <c r="I81" s="1201"/>
      <c r="J81" s="1202"/>
      <c r="K81" s="1356">
        <v>1</v>
      </c>
      <c r="L81" s="1357"/>
      <c r="M81" s="164" t="s">
        <v>468</v>
      </c>
      <c r="N81" s="1217">
        <v>7685811</v>
      </c>
      <c r="O81" s="1218"/>
      <c r="P81" s="165"/>
      <c r="Q81" s="1217">
        <f>K81*N81</f>
        <v>7685811</v>
      </c>
      <c r="R81" s="1219"/>
      <c r="S81" s="1218"/>
    </row>
    <row r="82" spans="1:19" ht="30" customHeight="1" x14ac:dyDescent="0.35">
      <c r="A82" s="158"/>
      <c r="B82" s="109">
        <v>5</v>
      </c>
      <c r="C82" s="213">
        <v>1</v>
      </c>
      <c r="D82" s="214" t="s">
        <v>65</v>
      </c>
      <c r="E82" s="215" t="s">
        <v>73</v>
      </c>
      <c r="F82" s="216"/>
      <c r="G82" s="169"/>
      <c r="H82" s="1230" t="s">
        <v>110</v>
      </c>
      <c r="I82" s="1231"/>
      <c r="J82" s="1232"/>
      <c r="K82" s="1215"/>
      <c r="L82" s="1216"/>
      <c r="M82" s="164"/>
      <c r="N82" s="1217"/>
      <c r="O82" s="1218"/>
      <c r="P82" s="165"/>
      <c r="Q82" s="1205">
        <f>Q83</f>
        <v>1153731520</v>
      </c>
      <c r="R82" s="1207"/>
      <c r="S82" s="1206"/>
    </row>
    <row r="83" spans="1:19" ht="33.75" customHeight="1" x14ac:dyDescent="0.35">
      <c r="A83" s="158"/>
      <c r="B83" s="108">
        <v>5</v>
      </c>
      <c r="C83" s="100">
        <v>1</v>
      </c>
      <c r="D83" s="101" t="s">
        <v>65</v>
      </c>
      <c r="E83" s="102" t="s">
        <v>73</v>
      </c>
      <c r="F83" s="102" t="s">
        <v>65</v>
      </c>
      <c r="G83" s="160"/>
      <c r="H83" s="1230" t="s">
        <v>111</v>
      </c>
      <c r="I83" s="1231"/>
      <c r="J83" s="1232"/>
      <c r="K83" s="1203"/>
      <c r="L83" s="1204"/>
      <c r="M83" s="145"/>
      <c r="N83" s="1205"/>
      <c r="O83" s="1206"/>
      <c r="P83" s="161"/>
      <c r="Q83" s="1205">
        <f>Q84</f>
        <v>1153731520</v>
      </c>
      <c r="R83" s="1207"/>
      <c r="S83" s="1206"/>
    </row>
    <row r="84" spans="1:19" ht="33.75" customHeight="1" x14ac:dyDescent="0.35">
      <c r="A84" s="158"/>
      <c r="B84" s="98">
        <v>5</v>
      </c>
      <c r="C84" s="94">
        <v>1</v>
      </c>
      <c r="D84" s="95" t="s">
        <v>65</v>
      </c>
      <c r="E84" s="96" t="s">
        <v>73</v>
      </c>
      <c r="F84" s="96" t="s">
        <v>65</v>
      </c>
      <c r="G84" s="99" t="s">
        <v>69</v>
      </c>
      <c r="H84" s="1230" t="s">
        <v>112</v>
      </c>
      <c r="I84" s="1231"/>
      <c r="J84" s="1232"/>
      <c r="K84" s="1215"/>
      <c r="L84" s="1216"/>
      <c r="M84" s="164"/>
      <c r="N84" s="1217"/>
      <c r="O84" s="1218"/>
      <c r="P84" s="165"/>
      <c r="Q84" s="1205">
        <f>Q86</f>
        <v>1153731520</v>
      </c>
      <c r="R84" s="1207"/>
      <c r="S84" s="1206"/>
    </row>
    <row r="85" spans="1:19" ht="30" customHeight="1" x14ac:dyDescent="0.35">
      <c r="A85" s="158"/>
      <c r="B85" s="108"/>
      <c r="C85" s="100"/>
      <c r="D85" s="100"/>
      <c r="E85" s="159"/>
      <c r="F85" s="159"/>
      <c r="G85" s="160"/>
      <c r="H85" s="1200" t="s">
        <v>113</v>
      </c>
      <c r="I85" s="1201"/>
      <c r="J85" s="1202"/>
      <c r="K85" s="1203"/>
      <c r="L85" s="1204"/>
      <c r="M85" s="145"/>
      <c r="N85" s="1205"/>
      <c r="O85" s="1206"/>
      <c r="P85" s="161"/>
      <c r="Q85" s="1205"/>
      <c r="R85" s="1207"/>
      <c r="S85" s="1206"/>
    </row>
    <row r="86" spans="1:19" ht="30" customHeight="1" x14ac:dyDescent="0.35">
      <c r="A86" s="158"/>
      <c r="B86" s="98"/>
      <c r="C86" s="94"/>
      <c r="D86" s="94"/>
      <c r="E86" s="137"/>
      <c r="F86" s="137"/>
      <c r="G86" s="162"/>
      <c r="H86" s="163" t="s">
        <v>72</v>
      </c>
      <c r="I86" s="1201"/>
      <c r="J86" s="1202"/>
      <c r="K86" s="1356">
        <v>1</v>
      </c>
      <c r="L86" s="1357"/>
      <c r="M86" s="164" t="s">
        <v>468</v>
      </c>
      <c r="N86" s="1217">
        <v>1153731520</v>
      </c>
      <c r="O86" s="1218"/>
      <c r="P86" s="165"/>
      <c r="Q86" s="1217">
        <f>K86*N86</f>
        <v>1153731520</v>
      </c>
      <c r="R86" s="1219"/>
      <c r="S86" s="1218"/>
    </row>
    <row r="87" spans="1:19" ht="29.25" customHeight="1" thickBot="1" x14ac:dyDescent="0.4">
      <c r="B87" s="179"/>
      <c r="C87" s="180"/>
      <c r="D87" s="181"/>
      <c r="E87" s="182"/>
      <c r="F87" s="182"/>
      <c r="G87" s="182"/>
      <c r="H87" s="183"/>
      <c r="I87" s="1329" t="s">
        <v>114</v>
      </c>
      <c r="J87" s="1329"/>
      <c r="K87" s="1329"/>
      <c r="L87" s="1329"/>
      <c r="M87" s="1329"/>
      <c r="N87" s="1329"/>
      <c r="O87" s="1330"/>
      <c r="P87" s="184"/>
      <c r="Q87" s="1331">
        <f>Q43+Q47+Q51+Q55+Q59+Q63+Q67+Q71+Q75+Q79+Q84</f>
        <v>2633283355</v>
      </c>
      <c r="R87" s="1332"/>
      <c r="S87" s="1333"/>
    </row>
    <row r="88" spans="1:19" ht="29.25" customHeight="1" thickBot="1" x14ac:dyDescent="0.4">
      <c r="B88" s="185"/>
      <c r="C88" s="185"/>
      <c r="D88" s="186"/>
      <c r="E88" s="187"/>
      <c r="F88" s="187"/>
      <c r="G88" s="187"/>
      <c r="H88" s="188"/>
      <c r="I88" s="189"/>
      <c r="J88" s="189"/>
      <c r="K88" s="189"/>
      <c r="L88" s="189"/>
      <c r="M88" s="189"/>
      <c r="N88" s="189"/>
      <c r="O88" s="189"/>
      <c r="P88" s="190"/>
      <c r="Q88" s="191"/>
      <c r="R88" s="191"/>
      <c r="S88" s="191"/>
    </row>
    <row r="89" spans="1:19" ht="29.25" customHeight="1" x14ac:dyDescent="0.35">
      <c r="B89" s="1095" t="s">
        <v>42</v>
      </c>
      <c r="C89" s="1096"/>
      <c r="D89" s="1096"/>
      <c r="E89" s="1096"/>
      <c r="F89" s="1096"/>
      <c r="G89" s="1096"/>
      <c r="H89" s="1096"/>
      <c r="I89" s="1096" t="s">
        <v>115</v>
      </c>
      <c r="J89" s="1096"/>
      <c r="K89" s="1096"/>
      <c r="L89" s="1096"/>
      <c r="M89" s="1096"/>
      <c r="N89" s="1096"/>
      <c r="O89" s="1096"/>
      <c r="P89" s="1096"/>
      <c r="Q89" s="1169"/>
      <c r="R89" s="1169"/>
      <c r="S89" s="1162"/>
    </row>
    <row r="90" spans="1:19" ht="29.25" customHeight="1" x14ac:dyDescent="0.35">
      <c r="B90" s="1082" t="s">
        <v>44</v>
      </c>
      <c r="C90" s="1083"/>
      <c r="D90" s="1083"/>
      <c r="E90" s="1083"/>
      <c r="F90" s="1083"/>
      <c r="G90" s="1083"/>
      <c r="H90" s="1083"/>
      <c r="I90" s="1089" t="s">
        <v>45</v>
      </c>
      <c r="J90" s="1089"/>
      <c r="K90" s="1089"/>
      <c r="L90" s="1089"/>
      <c r="M90" s="1089"/>
      <c r="N90" s="1089"/>
      <c r="O90" s="1089"/>
      <c r="P90" s="1089"/>
      <c r="Q90" s="1084"/>
      <c r="R90" s="1084"/>
      <c r="S90" s="1085"/>
    </row>
    <row r="91" spans="1:19" ht="29.25" customHeight="1" x14ac:dyDescent="0.35">
      <c r="B91" s="1098" t="s">
        <v>46</v>
      </c>
      <c r="C91" s="1089"/>
      <c r="D91" s="1089"/>
      <c r="E91" s="1089"/>
      <c r="F91" s="1089"/>
      <c r="G91" s="1089"/>
      <c r="H91" s="1089"/>
      <c r="I91" s="1089" t="s">
        <v>47</v>
      </c>
      <c r="J91" s="1089"/>
      <c r="K91" s="1089"/>
      <c r="L91" s="1089"/>
      <c r="M91" s="1089"/>
      <c r="N91" s="1089"/>
      <c r="O91" s="1089"/>
      <c r="P91" s="1089"/>
      <c r="Q91" s="1084"/>
      <c r="R91" s="1084"/>
      <c r="S91" s="1085"/>
    </row>
    <row r="92" spans="1:19" ht="29.25" customHeight="1" x14ac:dyDescent="0.35">
      <c r="B92" s="1082" t="s">
        <v>48</v>
      </c>
      <c r="C92" s="1083"/>
      <c r="D92" s="1083"/>
      <c r="E92" s="1083"/>
      <c r="F92" s="1083"/>
      <c r="G92" s="1083"/>
      <c r="H92" s="1083"/>
      <c r="I92" s="1089" t="s">
        <v>49</v>
      </c>
      <c r="J92" s="1089"/>
      <c r="K92" s="1089"/>
      <c r="L92" s="1089"/>
      <c r="M92" s="1089"/>
      <c r="N92" s="1089"/>
      <c r="O92" s="1089"/>
      <c r="P92" s="1089"/>
      <c r="Q92" s="1084"/>
      <c r="R92" s="1084"/>
      <c r="S92" s="1085"/>
    </row>
    <row r="93" spans="1:19" ht="29.25" customHeight="1" x14ac:dyDescent="0.35">
      <c r="B93" s="1090" t="s">
        <v>50</v>
      </c>
      <c r="C93" s="1091"/>
      <c r="D93" s="1091"/>
      <c r="E93" s="1091"/>
      <c r="F93" s="1091"/>
      <c r="G93" s="1091"/>
      <c r="H93" s="1091"/>
      <c r="I93" s="1092" t="s">
        <v>51</v>
      </c>
      <c r="J93" s="1092"/>
      <c r="K93" s="26"/>
      <c r="L93" s="26"/>
      <c r="M93" s="26"/>
      <c r="N93" s="26"/>
      <c r="O93" s="26" t="s">
        <v>52</v>
      </c>
      <c r="P93" s="26"/>
      <c r="Q93" s="1093"/>
      <c r="R93" s="1093"/>
      <c r="S93" s="1094"/>
    </row>
    <row r="94" spans="1:19" ht="44.25" customHeight="1" thickTop="1" thickBot="1" x14ac:dyDescent="0.4">
      <c r="B94" s="1319" t="s">
        <v>50</v>
      </c>
      <c r="C94" s="1320"/>
      <c r="D94" s="1320"/>
      <c r="E94" s="1320"/>
      <c r="F94" s="1320"/>
      <c r="G94" s="1320"/>
      <c r="H94" s="1320"/>
      <c r="I94" s="1324" t="s">
        <v>116</v>
      </c>
      <c r="J94" s="1324"/>
      <c r="K94" s="1324"/>
      <c r="L94" s="1324"/>
      <c r="M94" s="194"/>
      <c r="N94" s="1324" t="s">
        <v>117</v>
      </c>
      <c r="O94" s="1324"/>
      <c r="P94" s="1324"/>
      <c r="Q94" s="1113"/>
      <c r="R94" s="1113"/>
      <c r="S94" s="1114"/>
    </row>
    <row r="95" spans="1:19" ht="0.75" hidden="1" customHeight="1" x14ac:dyDescent="0.35">
      <c r="B95" s="1321"/>
      <c r="C95" s="1322"/>
      <c r="D95" s="1322"/>
      <c r="E95" s="1322"/>
      <c r="F95" s="1322"/>
      <c r="G95" s="1322"/>
      <c r="H95" s="1322"/>
      <c r="I95" s="1115"/>
      <c r="J95" s="1115"/>
      <c r="K95" s="192"/>
      <c r="L95" s="192"/>
      <c r="M95" s="192"/>
      <c r="N95" s="192"/>
      <c r="O95" s="192"/>
      <c r="P95" s="192"/>
      <c r="Q95" s="193"/>
      <c r="R95" s="193"/>
      <c r="S95" s="195"/>
    </row>
    <row r="96" spans="1:19" ht="21" customHeight="1" thickTop="1" x14ac:dyDescent="0.35">
      <c r="B96" s="199">
        <v>5</v>
      </c>
      <c r="C96" s="198">
        <v>1</v>
      </c>
      <c r="D96" s="198"/>
      <c r="E96" s="197"/>
      <c r="F96" s="197"/>
      <c r="G96" s="196"/>
      <c r="H96" s="1312" t="s">
        <v>64</v>
      </c>
      <c r="I96" s="1313"/>
      <c r="J96" s="1313"/>
      <c r="K96" s="1384">
        <v>0</v>
      </c>
      <c r="L96" s="1368"/>
      <c r="M96" s="266" t="s">
        <v>2</v>
      </c>
      <c r="N96" s="1385">
        <v>0</v>
      </c>
      <c r="O96" s="1317"/>
      <c r="P96" s="268" t="s">
        <v>2</v>
      </c>
      <c r="Q96" s="950">
        <f>Q97</f>
        <v>377500</v>
      </c>
      <c r="R96" s="950">
        <f>Q97</f>
        <v>377500</v>
      </c>
      <c r="S96" s="951"/>
    </row>
    <row r="97" spans="2:19" ht="21" customHeight="1" x14ac:dyDescent="0.35">
      <c r="B97" s="66">
        <v>5</v>
      </c>
      <c r="C97" s="67">
        <v>1</v>
      </c>
      <c r="D97" s="68" t="s">
        <v>73</v>
      </c>
      <c r="E97" s="127"/>
      <c r="F97" s="127"/>
      <c r="G97" s="132"/>
      <c r="H97" s="1370" t="s">
        <v>118</v>
      </c>
      <c r="I97" s="1371"/>
      <c r="J97" s="1372"/>
      <c r="K97" s="1386">
        <v>0</v>
      </c>
      <c r="L97" s="1387"/>
      <c r="M97" s="227" t="s">
        <v>2</v>
      </c>
      <c r="N97" s="1388">
        <v>0</v>
      </c>
      <c r="O97" s="1389"/>
      <c r="P97" s="74" t="s">
        <v>2</v>
      </c>
      <c r="Q97" s="1240">
        <f>Q98</f>
        <v>377500</v>
      </c>
      <c r="R97" s="1240"/>
      <c r="S97" s="1240"/>
    </row>
    <row r="98" spans="2:19" ht="21" customHeight="1" x14ac:dyDescent="0.35">
      <c r="B98" s="66">
        <v>5</v>
      </c>
      <c r="C98" s="67">
        <v>1</v>
      </c>
      <c r="D98" s="68" t="s">
        <v>73</v>
      </c>
      <c r="E98" s="69" t="s">
        <v>65</v>
      </c>
      <c r="F98" s="127"/>
      <c r="G98" s="225"/>
      <c r="H98" s="1378" t="s">
        <v>119</v>
      </c>
      <c r="I98" s="1378"/>
      <c r="J98" s="1379"/>
      <c r="K98" s="1380"/>
      <c r="L98" s="1381"/>
      <c r="M98" s="226"/>
      <c r="N98" s="1380"/>
      <c r="O98" s="1381"/>
      <c r="P98" s="112" t="s">
        <v>2</v>
      </c>
      <c r="Q98" s="1240">
        <f>Q99</f>
        <v>377500</v>
      </c>
      <c r="R98" s="1240"/>
      <c r="S98" s="1240"/>
    </row>
    <row r="99" spans="2:19" ht="21" customHeight="1" x14ac:dyDescent="0.35">
      <c r="B99" s="66">
        <v>5</v>
      </c>
      <c r="C99" s="67">
        <v>1</v>
      </c>
      <c r="D99" s="68" t="s">
        <v>73</v>
      </c>
      <c r="E99" s="69" t="s">
        <v>65</v>
      </c>
      <c r="F99" s="69" t="s">
        <v>65</v>
      </c>
      <c r="G99" s="132"/>
      <c r="H99" s="1361" t="s">
        <v>120</v>
      </c>
      <c r="I99" s="1362"/>
      <c r="J99" s="1363"/>
      <c r="K99" s="1364">
        <v>0</v>
      </c>
      <c r="L99" s="1365"/>
      <c r="M99" s="222"/>
      <c r="N99" s="1366">
        <v>0</v>
      </c>
      <c r="O99" s="1367"/>
      <c r="P99" s="74"/>
      <c r="Q99" s="1241">
        <f>Q100</f>
        <v>377500</v>
      </c>
      <c r="R99" s="1241"/>
      <c r="S99" s="1241"/>
    </row>
    <row r="100" spans="2:19" ht="39.75" customHeight="1" x14ac:dyDescent="0.35">
      <c r="B100" s="66">
        <v>5</v>
      </c>
      <c r="C100" s="67">
        <v>1</v>
      </c>
      <c r="D100" s="68" t="s">
        <v>73</v>
      </c>
      <c r="E100" s="69" t="s">
        <v>65</v>
      </c>
      <c r="F100" s="69" t="s">
        <v>65</v>
      </c>
      <c r="G100" s="70" t="s">
        <v>121</v>
      </c>
      <c r="H100" s="1230" t="s">
        <v>122</v>
      </c>
      <c r="I100" s="1231"/>
      <c r="J100" s="1232"/>
      <c r="K100" s="1220"/>
      <c r="L100" s="1221"/>
      <c r="M100" s="73" t="s">
        <v>2</v>
      </c>
      <c r="N100" s="1233"/>
      <c r="O100" s="1234"/>
      <c r="P100" s="75">
        <v>0</v>
      </c>
      <c r="Q100" s="1240">
        <f>Q102+Q104</f>
        <v>377500</v>
      </c>
      <c r="R100" s="1240"/>
      <c r="S100" s="1240"/>
    </row>
    <row r="101" spans="2:19" ht="21" customHeight="1" x14ac:dyDescent="0.35">
      <c r="B101" s="108"/>
      <c r="C101" s="100"/>
      <c r="D101" s="101"/>
      <c r="E101" s="102"/>
      <c r="F101" s="102"/>
      <c r="G101" s="103"/>
      <c r="H101" s="1200" t="s">
        <v>123</v>
      </c>
      <c r="I101" s="1201"/>
      <c r="J101" s="1202"/>
      <c r="K101" s="1220"/>
      <c r="L101" s="1221"/>
      <c r="M101" s="73"/>
      <c r="N101" s="1222"/>
      <c r="O101" s="1223"/>
      <c r="P101" s="75"/>
      <c r="Q101" s="78"/>
      <c r="R101" s="136"/>
      <c r="S101" s="79"/>
    </row>
    <row r="102" spans="2:19" ht="25.5" customHeight="1" x14ac:dyDescent="0.35">
      <c r="B102" s="108"/>
      <c r="C102" s="100"/>
      <c r="D102" s="101"/>
      <c r="E102" s="102"/>
      <c r="F102" s="102"/>
      <c r="G102" s="103"/>
      <c r="H102" s="56" t="s">
        <v>124</v>
      </c>
      <c r="I102" s="1243"/>
      <c r="J102" s="1244"/>
      <c r="K102" s="1225">
        <v>1000</v>
      </c>
      <c r="L102" s="1221"/>
      <c r="M102" s="41" t="s">
        <v>125</v>
      </c>
      <c r="N102" s="1227">
        <v>350</v>
      </c>
      <c r="O102" s="1228"/>
      <c r="P102" s="42"/>
      <c r="Q102" s="1227">
        <f>K102*N102</f>
        <v>350000</v>
      </c>
      <c r="R102" s="1229"/>
      <c r="S102" s="1228"/>
    </row>
    <row r="103" spans="2:19" ht="19.5" customHeight="1" x14ac:dyDescent="0.35">
      <c r="B103" s="108"/>
      <c r="C103" s="100"/>
      <c r="D103" s="101"/>
      <c r="E103" s="102"/>
      <c r="F103" s="102"/>
      <c r="G103" s="103"/>
      <c r="H103" s="1200" t="s">
        <v>126</v>
      </c>
      <c r="I103" s="1201"/>
      <c r="J103" s="1202"/>
      <c r="K103" s="1220"/>
      <c r="L103" s="1221"/>
      <c r="M103" s="73"/>
      <c r="N103" s="1222"/>
      <c r="O103" s="1223"/>
      <c r="P103" s="75"/>
      <c r="Q103" s="1222"/>
      <c r="R103" s="1224"/>
      <c r="S103" s="1223"/>
    </row>
    <row r="104" spans="2:19" ht="33.75" customHeight="1" thickBot="1" x14ac:dyDescent="0.4">
      <c r="B104" s="98"/>
      <c r="C104" s="94"/>
      <c r="D104" s="95"/>
      <c r="E104" s="96"/>
      <c r="F104" s="96"/>
      <c r="G104" s="99"/>
      <c r="H104" s="56" t="s">
        <v>72</v>
      </c>
      <c r="I104" s="1201"/>
      <c r="J104" s="1202"/>
      <c r="K104" s="1225">
        <v>5</v>
      </c>
      <c r="L104" s="1226"/>
      <c r="M104" s="41" t="s">
        <v>77</v>
      </c>
      <c r="N104" s="1227">
        <v>5500</v>
      </c>
      <c r="O104" s="1228"/>
      <c r="P104" s="42"/>
      <c r="Q104" s="1227">
        <f>K104*N104</f>
        <v>27500</v>
      </c>
      <c r="R104" s="1229"/>
      <c r="S104" s="1228"/>
    </row>
    <row r="105" spans="2:19" ht="21.75" customHeight="1" thickBot="1" x14ac:dyDescent="0.4">
      <c r="B105" s="172"/>
      <c r="C105" s="173"/>
      <c r="D105" s="174"/>
      <c r="E105" s="175"/>
      <c r="F105" s="175"/>
      <c r="G105" s="175"/>
      <c r="H105" s="176"/>
      <c r="I105" s="176"/>
      <c r="J105" s="176"/>
      <c r="K105" s="1197" t="s">
        <v>127</v>
      </c>
      <c r="L105" s="1197"/>
      <c r="M105" s="1197"/>
      <c r="N105" s="1197"/>
      <c r="O105" s="1197"/>
      <c r="P105" s="1198"/>
      <c r="Q105" s="1025">
        <f>Q96</f>
        <v>377500</v>
      </c>
      <c r="R105" s="1026">
        <f>Q100</f>
        <v>377500</v>
      </c>
      <c r="S105" s="1027"/>
    </row>
    <row r="106" spans="2:19" ht="21.75" customHeight="1" x14ac:dyDescent="0.35">
      <c r="B106" s="58"/>
      <c r="C106" s="58"/>
      <c r="D106" s="59"/>
      <c r="E106" s="60"/>
      <c r="F106" s="60"/>
      <c r="G106" s="60"/>
      <c r="H106" s="48"/>
      <c r="I106" s="48"/>
      <c r="J106" s="48"/>
      <c r="K106" s="142"/>
      <c r="L106" s="142"/>
      <c r="M106" s="142"/>
      <c r="N106" s="142"/>
      <c r="O106" s="142"/>
      <c r="P106" s="142"/>
      <c r="Q106" s="90"/>
      <c r="R106" s="90"/>
      <c r="S106" s="90"/>
    </row>
    <row r="107" spans="2:19" ht="21.75" customHeight="1" x14ac:dyDescent="0.35"/>
    <row r="108" spans="2:19" ht="29.25" customHeight="1" x14ac:dyDescent="0.35">
      <c r="B108" s="1098" t="s">
        <v>42</v>
      </c>
      <c r="C108" s="1089"/>
      <c r="D108" s="1089"/>
      <c r="E108" s="1089"/>
      <c r="F108" s="1089"/>
      <c r="G108" s="1089"/>
      <c r="H108" s="1089"/>
      <c r="I108" s="1089" t="s">
        <v>128</v>
      </c>
      <c r="J108" s="1089"/>
      <c r="K108" s="1089"/>
      <c r="L108" s="1089"/>
      <c r="M108" s="1089"/>
      <c r="N108" s="1089"/>
      <c r="O108" s="1089"/>
      <c r="P108" s="1089"/>
      <c r="Q108" s="1084"/>
      <c r="R108" s="1084"/>
      <c r="S108" s="1085"/>
    </row>
    <row r="109" spans="2:19" ht="29.25" customHeight="1" x14ac:dyDescent="0.35">
      <c r="B109" s="1082" t="s">
        <v>44</v>
      </c>
      <c r="C109" s="1083"/>
      <c r="D109" s="1083"/>
      <c r="E109" s="1083"/>
      <c r="F109" s="1083"/>
      <c r="G109" s="1083"/>
      <c r="H109" s="1083"/>
      <c r="I109" s="1089" t="s">
        <v>45</v>
      </c>
      <c r="J109" s="1089"/>
      <c r="K109" s="1089"/>
      <c r="L109" s="1089"/>
      <c r="M109" s="1089"/>
      <c r="N109" s="1089"/>
      <c r="O109" s="1089"/>
      <c r="P109" s="1089"/>
      <c r="Q109" s="1084"/>
      <c r="R109" s="1084"/>
      <c r="S109" s="1085"/>
    </row>
    <row r="110" spans="2:19" ht="29.25" customHeight="1" x14ac:dyDescent="0.35">
      <c r="B110" s="1098" t="s">
        <v>46</v>
      </c>
      <c r="C110" s="1089"/>
      <c r="D110" s="1089"/>
      <c r="E110" s="1089"/>
      <c r="F110" s="1089"/>
      <c r="G110" s="1089"/>
      <c r="H110" s="1089"/>
      <c r="I110" s="1089" t="s">
        <v>47</v>
      </c>
      <c r="J110" s="1089"/>
      <c r="K110" s="1089"/>
      <c r="L110" s="1089"/>
      <c r="M110" s="1089"/>
      <c r="N110" s="1089"/>
      <c r="O110" s="1089"/>
      <c r="P110" s="1089"/>
      <c r="Q110" s="1084"/>
      <c r="R110" s="1084"/>
      <c r="S110" s="1085"/>
    </row>
    <row r="111" spans="2:19" ht="29.25" customHeight="1" thickBot="1" x14ac:dyDescent="0.4">
      <c r="B111" s="1082" t="s">
        <v>48</v>
      </c>
      <c r="C111" s="1083"/>
      <c r="D111" s="1083"/>
      <c r="E111" s="1083"/>
      <c r="F111" s="1083"/>
      <c r="G111" s="1083"/>
      <c r="H111" s="1083"/>
      <c r="I111" s="1089" t="s">
        <v>49</v>
      </c>
      <c r="J111" s="1089"/>
      <c r="K111" s="1089"/>
      <c r="L111" s="1089"/>
      <c r="M111" s="1089"/>
      <c r="N111" s="1089"/>
      <c r="O111" s="1089"/>
      <c r="P111" s="1089"/>
      <c r="Q111" s="1084"/>
      <c r="R111" s="1084"/>
      <c r="S111" s="1085"/>
    </row>
    <row r="112" spans="2:19" ht="29.25" customHeight="1" thickBot="1" x14ac:dyDescent="0.4">
      <c r="B112" s="1090" t="s">
        <v>50</v>
      </c>
      <c r="C112" s="1091"/>
      <c r="D112" s="1091"/>
      <c r="E112" s="1091"/>
      <c r="F112" s="1091"/>
      <c r="G112" s="1091"/>
      <c r="H112" s="1091"/>
      <c r="I112" s="1092" t="s">
        <v>51</v>
      </c>
      <c r="J112" s="1092"/>
      <c r="K112" s="26"/>
      <c r="L112" s="26"/>
      <c r="M112" s="26"/>
      <c r="N112" s="26"/>
      <c r="O112" s="26" t="s">
        <v>52</v>
      </c>
      <c r="P112" s="26"/>
      <c r="Q112" s="1093"/>
      <c r="R112" s="1093"/>
      <c r="S112" s="1094"/>
    </row>
    <row r="113" spans="2:19" ht="44.25" customHeight="1" thickTop="1" thickBot="1" x14ac:dyDescent="0.4">
      <c r="B113" s="1319" t="s">
        <v>50</v>
      </c>
      <c r="C113" s="1320"/>
      <c r="D113" s="1320"/>
      <c r="E113" s="1320"/>
      <c r="F113" s="1320"/>
      <c r="G113" s="1320"/>
      <c r="H113" s="1320"/>
      <c r="I113" s="1324" t="s">
        <v>129</v>
      </c>
      <c r="J113" s="1324"/>
      <c r="K113" s="1324"/>
      <c r="L113" s="1324"/>
      <c r="M113" s="194"/>
      <c r="N113" s="1324" t="s">
        <v>117</v>
      </c>
      <c r="O113" s="1324"/>
      <c r="P113" s="1324"/>
      <c r="Q113" s="1382"/>
      <c r="R113" s="1382"/>
      <c r="S113" s="1383"/>
    </row>
    <row r="114" spans="2:19" ht="0.75" hidden="1" customHeight="1" x14ac:dyDescent="0.35">
      <c r="B114" s="1321"/>
      <c r="C114" s="1322"/>
      <c r="D114" s="1322"/>
      <c r="E114" s="1322"/>
      <c r="F114" s="1322"/>
      <c r="G114" s="1322"/>
      <c r="H114" s="1322"/>
      <c r="I114" s="1115"/>
      <c r="J114" s="1115"/>
      <c r="K114" s="192"/>
      <c r="L114" s="192"/>
      <c r="M114" s="192"/>
      <c r="N114" s="192"/>
      <c r="O114" s="192"/>
      <c r="P114" s="192"/>
      <c r="Q114" s="193"/>
      <c r="R114" s="193"/>
      <c r="S114" s="195"/>
    </row>
    <row r="115" spans="2:19" ht="21" customHeight="1" thickTop="1" x14ac:dyDescent="0.35">
      <c r="B115" s="199">
        <v>5</v>
      </c>
      <c r="C115" s="198">
        <v>1</v>
      </c>
      <c r="D115" s="198"/>
      <c r="E115" s="197"/>
      <c r="F115" s="197"/>
      <c r="G115" s="196"/>
      <c r="H115" s="1312" t="s">
        <v>64</v>
      </c>
      <c r="I115" s="1313"/>
      <c r="J115" s="1314"/>
      <c r="K115" s="1315">
        <v>0</v>
      </c>
      <c r="L115" s="1368"/>
      <c r="M115" s="266" t="s">
        <v>2</v>
      </c>
      <c r="N115" s="1316">
        <v>0</v>
      </c>
      <c r="O115" s="1317"/>
      <c r="P115" s="268" t="s">
        <v>2</v>
      </c>
      <c r="Q115" s="1316">
        <f>Q116</f>
        <v>377500</v>
      </c>
      <c r="R115" s="1316"/>
      <c r="S115" s="1369"/>
    </row>
    <row r="116" spans="2:19" ht="21" customHeight="1" x14ac:dyDescent="0.35">
      <c r="B116" s="66">
        <v>5</v>
      </c>
      <c r="C116" s="67">
        <v>1</v>
      </c>
      <c r="D116" s="68" t="s">
        <v>73</v>
      </c>
      <c r="E116" s="127"/>
      <c r="F116" s="127"/>
      <c r="G116" s="132"/>
      <c r="H116" s="1370" t="s">
        <v>118</v>
      </c>
      <c r="I116" s="1371"/>
      <c r="J116" s="1372"/>
      <c r="K116" s="1373">
        <v>0</v>
      </c>
      <c r="L116" s="1374"/>
      <c r="M116" s="269" t="s">
        <v>2</v>
      </c>
      <c r="N116" s="1375">
        <v>0</v>
      </c>
      <c r="O116" s="1376"/>
      <c r="P116" s="112" t="s">
        <v>2</v>
      </c>
      <c r="Q116" s="1240">
        <f>Q117</f>
        <v>377500</v>
      </c>
      <c r="R116" s="1240"/>
      <c r="S116" s="1240"/>
    </row>
    <row r="117" spans="2:19" ht="21" customHeight="1" x14ac:dyDescent="0.35">
      <c r="B117" s="66">
        <v>5</v>
      </c>
      <c r="C117" s="67">
        <v>1</v>
      </c>
      <c r="D117" s="68" t="s">
        <v>73</v>
      </c>
      <c r="E117" s="69" t="s">
        <v>65</v>
      </c>
      <c r="F117" s="127"/>
      <c r="G117" s="127"/>
      <c r="H117" s="1377" t="s">
        <v>119</v>
      </c>
      <c r="I117" s="1378"/>
      <c r="J117" s="1379"/>
      <c r="K117" s="1380"/>
      <c r="L117" s="1381"/>
      <c r="M117" s="243"/>
      <c r="N117" s="1380"/>
      <c r="O117" s="1381"/>
      <c r="P117" s="112" t="s">
        <v>2</v>
      </c>
      <c r="Q117" s="1240">
        <f>Q118</f>
        <v>377500</v>
      </c>
      <c r="R117" s="1240"/>
      <c r="S117" s="1240"/>
    </row>
    <row r="118" spans="2:19" ht="21" customHeight="1" x14ac:dyDescent="0.35">
      <c r="B118" s="66">
        <v>5</v>
      </c>
      <c r="C118" s="67">
        <v>1</v>
      </c>
      <c r="D118" s="68" t="s">
        <v>73</v>
      </c>
      <c r="E118" s="69" t="s">
        <v>65</v>
      </c>
      <c r="F118" s="69" t="s">
        <v>65</v>
      </c>
      <c r="G118" s="132"/>
      <c r="H118" s="1361" t="s">
        <v>120</v>
      </c>
      <c r="I118" s="1362"/>
      <c r="J118" s="1363"/>
      <c r="K118" s="1364">
        <v>0</v>
      </c>
      <c r="L118" s="1365"/>
      <c r="M118" s="222"/>
      <c r="N118" s="1366">
        <v>0</v>
      </c>
      <c r="O118" s="1367"/>
      <c r="P118" s="74"/>
      <c r="Q118" s="1241">
        <f>Q119+Q156+Q164+Q167</f>
        <v>377500</v>
      </c>
      <c r="R118" s="1241"/>
      <c r="S118" s="1241"/>
    </row>
    <row r="119" spans="2:19" ht="39.75" customHeight="1" x14ac:dyDescent="0.35">
      <c r="B119" s="66">
        <v>5</v>
      </c>
      <c r="C119" s="67">
        <v>1</v>
      </c>
      <c r="D119" s="68" t="s">
        <v>73</v>
      </c>
      <c r="E119" s="69" t="s">
        <v>65</v>
      </c>
      <c r="F119" s="69" t="s">
        <v>65</v>
      </c>
      <c r="G119" s="70" t="s">
        <v>130</v>
      </c>
      <c r="H119" s="1230" t="s">
        <v>122</v>
      </c>
      <c r="I119" s="1231"/>
      <c r="J119" s="1232"/>
      <c r="K119" s="1220"/>
      <c r="L119" s="1221"/>
      <c r="M119" s="73" t="s">
        <v>2</v>
      </c>
      <c r="N119" s="1233"/>
      <c r="O119" s="1234"/>
      <c r="P119" s="75">
        <v>0</v>
      </c>
      <c r="Q119" s="1240">
        <f>Q121+Q123</f>
        <v>377500</v>
      </c>
      <c r="R119" s="1240"/>
      <c r="S119" s="1240"/>
    </row>
    <row r="120" spans="2:19" ht="21" customHeight="1" x14ac:dyDescent="0.35">
      <c r="B120" s="108"/>
      <c r="C120" s="100"/>
      <c r="D120" s="101"/>
      <c r="E120" s="102"/>
      <c r="F120" s="102"/>
      <c r="G120" s="103"/>
      <c r="H120" s="1200" t="s">
        <v>123</v>
      </c>
      <c r="I120" s="1201"/>
      <c r="J120" s="1202"/>
      <c r="K120" s="1220"/>
      <c r="L120" s="1221"/>
      <c r="M120" s="73"/>
      <c r="N120" s="1222"/>
      <c r="O120" s="1223"/>
      <c r="P120" s="75"/>
      <c r="Q120" s="1222"/>
      <c r="R120" s="1224"/>
      <c r="S120" s="1223"/>
    </row>
    <row r="121" spans="2:19" ht="25.5" customHeight="1" x14ac:dyDescent="0.35">
      <c r="B121" s="108"/>
      <c r="C121" s="100"/>
      <c r="D121" s="101"/>
      <c r="E121" s="102"/>
      <c r="F121" s="102"/>
      <c r="G121" s="103"/>
      <c r="H121" s="56" t="s">
        <v>124</v>
      </c>
      <c r="I121" s="1243"/>
      <c r="J121" s="1244"/>
      <c r="K121" s="1225">
        <v>1000</v>
      </c>
      <c r="L121" s="1221"/>
      <c r="M121" s="41" t="s">
        <v>125</v>
      </c>
      <c r="N121" s="1227">
        <v>350</v>
      </c>
      <c r="O121" s="1228"/>
      <c r="P121" s="42"/>
      <c r="Q121" s="1227">
        <f>K121*N121</f>
        <v>350000</v>
      </c>
      <c r="R121" s="1229"/>
      <c r="S121" s="1228"/>
    </row>
    <row r="122" spans="2:19" ht="19.5" customHeight="1" x14ac:dyDescent="0.35">
      <c r="B122" s="108"/>
      <c r="C122" s="100"/>
      <c r="D122" s="101"/>
      <c r="E122" s="102"/>
      <c r="F122" s="102"/>
      <c r="G122" s="103"/>
      <c r="H122" s="1200" t="s">
        <v>126</v>
      </c>
      <c r="I122" s="1201"/>
      <c r="J122" s="1202"/>
      <c r="K122" s="1220"/>
      <c r="L122" s="1221"/>
      <c r="M122" s="73"/>
      <c r="N122" s="1222"/>
      <c r="O122" s="1223"/>
      <c r="P122" s="75"/>
      <c r="Q122" s="1222"/>
      <c r="R122" s="1224"/>
      <c r="S122" s="1223"/>
    </row>
    <row r="123" spans="2:19" ht="33.75" customHeight="1" thickBot="1" x14ac:dyDescent="0.4">
      <c r="B123" s="98"/>
      <c r="C123" s="94"/>
      <c r="D123" s="95"/>
      <c r="E123" s="96"/>
      <c r="F123" s="96"/>
      <c r="G123" s="99"/>
      <c r="H123" s="56" t="s">
        <v>72</v>
      </c>
      <c r="I123" s="1201"/>
      <c r="J123" s="1202"/>
      <c r="K123" s="1225">
        <v>5</v>
      </c>
      <c r="L123" s="1226"/>
      <c r="M123" s="41" t="s">
        <v>77</v>
      </c>
      <c r="N123" s="1227">
        <v>5500</v>
      </c>
      <c r="O123" s="1228"/>
      <c r="P123" s="42"/>
      <c r="Q123" s="1227">
        <f>K123*N123</f>
        <v>27500</v>
      </c>
      <c r="R123" s="1229"/>
      <c r="S123" s="1228"/>
    </row>
    <row r="124" spans="2:19" ht="21.75" customHeight="1" thickBot="1" x14ac:dyDescent="0.4">
      <c r="B124" s="172"/>
      <c r="C124" s="173"/>
      <c r="D124" s="174"/>
      <c r="E124" s="175"/>
      <c r="F124" s="175"/>
      <c r="G124" s="175"/>
      <c r="H124" s="176"/>
      <c r="I124" s="176"/>
      <c r="J124" s="176"/>
      <c r="K124" s="1197" t="s">
        <v>127</v>
      </c>
      <c r="L124" s="1197"/>
      <c r="M124" s="1197"/>
      <c r="N124" s="1197"/>
      <c r="O124" s="1197"/>
      <c r="P124" s="1198"/>
      <c r="Q124" s="1025">
        <f>Q119</f>
        <v>377500</v>
      </c>
      <c r="R124" s="1026">
        <f>Q115</f>
        <v>377500</v>
      </c>
      <c r="S124" s="1027"/>
    </row>
    <row r="125" spans="2:19" ht="21.75" customHeight="1" x14ac:dyDescent="0.35">
      <c r="B125" s="58"/>
      <c r="C125" s="58"/>
      <c r="D125" s="59"/>
      <c r="E125" s="60"/>
      <c r="F125" s="60"/>
      <c r="G125" s="60"/>
      <c r="H125" s="48"/>
      <c r="I125" s="48"/>
      <c r="J125" s="48"/>
      <c r="K125" s="142"/>
      <c r="L125" s="142"/>
      <c r="M125" s="142"/>
      <c r="N125" s="142"/>
      <c r="O125" s="142"/>
      <c r="P125" s="142"/>
      <c r="Q125" s="90"/>
      <c r="R125" s="90"/>
      <c r="S125" s="90"/>
    </row>
    <row r="126" spans="2:19" ht="21.75" customHeight="1" x14ac:dyDescent="0.35"/>
    <row r="127" spans="2:19" ht="29.25" customHeight="1" x14ac:dyDescent="0.35">
      <c r="B127" s="1098" t="s">
        <v>42</v>
      </c>
      <c r="C127" s="1089"/>
      <c r="D127" s="1089"/>
      <c r="E127" s="1089"/>
      <c r="F127" s="1089"/>
      <c r="G127" s="1089"/>
      <c r="H127" s="1089"/>
      <c r="I127" s="1089" t="s">
        <v>131</v>
      </c>
      <c r="J127" s="1089"/>
      <c r="K127" s="1089"/>
      <c r="L127" s="1089"/>
      <c r="M127" s="1089"/>
      <c r="N127" s="1089"/>
      <c r="O127" s="1089"/>
      <c r="P127" s="1089"/>
      <c r="Q127" s="1084"/>
      <c r="R127" s="1084"/>
      <c r="S127" s="1085"/>
    </row>
    <row r="128" spans="2:19" ht="29.25" customHeight="1" x14ac:dyDescent="0.35">
      <c r="B128" s="1273" t="s">
        <v>44</v>
      </c>
      <c r="C128" s="1274"/>
      <c r="D128" s="1274"/>
      <c r="E128" s="1274"/>
      <c r="F128" s="1274"/>
      <c r="G128" s="1274"/>
      <c r="H128" s="1274"/>
      <c r="I128" s="1089" t="s">
        <v>45</v>
      </c>
      <c r="J128" s="1089"/>
      <c r="K128" s="1089"/>
      <c r="L128" s="1089"/>
      <c r="M128" s="1089"/>
      <c r="N128" s="1089"/>
      <c r="O128" s="1089"/>
      <c r="P128" s="1089"/>
      <c r="Q128" s="1084"/>
      <c r="R128" s="1084"/>
      <c r="S128" s="1085"/>
    </row>
    <row r="129" spans="2:19" ht="29.25" customHeight="1" x14ac:dyDescent="0.35">
      <c r="B129" s="1095" t="s">
        <v>46</v>
      </c>
      <c r="C129" s="1096"/>
      <c r="D129" s="1096"/>
      <c r="E129" s="1096"/>
      <c r="F129" s="1096"/>
      <c r="G129" s="1096"/>
      <c r="H129" s="1096"/>
      <c r="I129" s="1089" t="s">
        <v>47</v>
      </c>
      <c r="J129" s="1089"/>
      <c r="K129" s="1089"/>
      <c r="L129" s="1089"/>
      <c r="M129" s="1089"/>
      <c r="N129" s="1089"/>
      <c r="O129" s="1089"/>
      <c r="P129" s="1089"/>
      <c r="Q129" s="1084"/>
      <c r="R129" s="1084"/>
      <c r="S129" s="1085"/>
    </row>
    <row r="130" spans="2:19" ht="29.25" customHeight="1" x14ac:dyDescent="0.35">
      <c r="B130" s="1082" t="s">
        <v>48</v>
      </c>
      <c r="C130" s="1083"/>
      <c r="D130" s="1083"/>
      <c r="E130" s="1083"/>
      <c r="F130" s="1083"/>
      <c r="G130" s="1083"/>
      <c r="H130" s="1083"/>
      <c r="I130" s="1089" t="s">
        <v>49</v>
      </c>
      <c r="J130" s="1089"/>
      <c r="K130" s="1089"/>
      <c r="L130" s="1089"/>
      <c r="M130" s="1089"/>
      <c r="N130" s="1089"/>
      <c r="O130" s="1089"/>
      <c r="P130" s="1089"/>
      <c r="Q130" s="1084"/>
      <c r="R130" s="1084"/>
      <c r="S130" s="1085"/>
    </row>
    <row r="131" spans="2:19" ht="29.25" customHeight="1" x14ac:dyDescent="0.35">
      <c r="B131" s="1082" t="s">
        <v>50</v>
      </c>
      <c r="C131" s="1083"/>
      <c r="D131" s="1083"/>
      <c r="E131" s="1083"/>
      <c r="F131" s="1083"/>
      <c r="G131" s="1083"/>
      <c r="H131" s="1083"/>
      <c r="I131" s="1186" t="s">
        <v>51</v>
      </c>
      <c r="J131" s="1186"/>
      <c r="K131" s="88"/>
      <c r="L131" s="88"/>
      <c r="M131" s="88"/>
      <c r="N131" s="88"/>
      <c r="O131" s="88" t="s">
        <v>52</v>
      </c>
      <c r="P131" s="88"/>
      <c r="Q131" s="1084"/>
      <c r="R131" s="1084"/>
      <c r="S131" s="1085"/>
    </row>
    <row r="132" spans="2:19" ht="44.25" customHeight="1" thickBot="1" x14ac:dyDescent="0.4">
      <c r="B132" s="1257" t="s">
        <v>50</v>
      </c>
      <c r="C132" s="1258"/>
      <c r="D132" s="1258"/>
      <c r="E132" s="1258"/>
      <c r="F132" s="1258"/>
      <c r="G132" s="1258"/>
      <c r="H132" s="1258"/>
      <c r="I132" s="1261" t="s">
        <v>132</v>
      </c>
      <c r="J132" s="1262"/>
      <c r="K132" s="1262"/>
      <c r="L132" s="1262"/>
      <c r="M132" s="200"/>
      <c r="N132" s="1262" t="s">
        <v>117</v>
      </c>
      <c r="O132" s="1262"/>
      <c r="P132" s="1262"/>
      <c r="Q132" s="1264"/>
      <c r="R132" s="1264"/>
      <c r="S132" s="1265"/>
    </row>
    <row r="133" spans="2:19" ht="32.25" customHeight="1" thickTop="1" thickBot="1" x14ac:dyDescent="0.4">
      <c r="B133" s="1259"/>
      <c r="C133" s="1260"/>
      <c r="D133" s="1260"/>
      <c r="E133" s="1260"/>
      <c r="F133" s="1260"/>
      <c r="G133" s="1260"/>
      <c r="H133" s="1360"/>
      <c r="I133" s="1323"/>
      <c r="J133" s="1324"/>
      <c r="K133" s="1324"/>
      <c r="L133" s="1324"/>
      <c r="M133" s="230"/>
      <c r="N133" s="1324"/>
      <c r="O133" s="1324"/>
      <c r="P133" s="1324"/>
      <c r="Q133" s="231"/>
      <c r="R133" s="231"/>
      <c r="S133" s="212"/>
    </row>
    <row r="134" spans="2:19" ht="21" customHeight="1" thickTop="1" x14ac:dyDescent="0.35">
      <c r="B134" s="98">
        <v>5</v>
      </c>
      <c r="C134" s="94">
        <v>1</v>
      </c>
      <c r="D134" s="94"/>
      <c r="E134" s="137"/>
      <c r="F134" s="137"/>
      <c r="G134" s="250"/>
      <c r="H134" s="1116" t="s">
        <v>64</v>
      </c>
      <c r="I134" s="1117"/>
      <c r="J134" s="1118"/>
      <c r="K134" s="1119">
        <v>0</v>
      </c>
      <c r="L134" s="1120"/>
      <c r="M134" s="241" t="s">
        <v>2</v>
      </c>
      <c r="N134" s="1121">
        <v>0</v>
      </c>
      <c r="O134" s="1122"/>
      <c r="P134" s="246" t="s">
        <v>2</v>
      </c>
      <c r="Q134" s="1123">
        <f>Q135</f>
        <v>377500</v>
      </c>
      <c r="R134" s="1124"/>
      <c r="S134" s="1122"/>
    </row>
    <row r="135" spans="2:19" ht="21" customHeight="1" x14ac:dyDescent="0.35">
      <c r="B135" s="66">
        <v>5</v>
      </c>
      <c r="C135" s="67">
        <v>1</v>
      </c>
      <c r="D135" s="68" t="s">
        <v>73</v>
      </c>
      <c r="E135" s="127"/>
      <c r="F135" s="127"/>
      <c r="G135" s="225"/>
      <c r="H135" s="1099" t="s">
        <v>118</v>
      </c>
      <c r="I135" s="1100"/>
      <c r="J135" s="1101"/>
      <c r="K135" s="1102">
        <v>0</v>
      </c>
      <c r="L135" s="1103"/>
      <c r="M135" s="242" t="s">
        <v>2</v>
      </c>
      <c r="N135" s="1104">
        <v>0</v>
      </c>
      <c r="O135" s="1105"/>
      <c r="P135" s="229" t="s">
        <v>2</v>
      </c>
      <c r="Q135" s="1106">
        <f>Q136</f>
        <v>377500</v>
      </c>
      <c r="R135" s="1107"/>
      <c r="S135" s="1105"/>
    </row>
    <row r="136" spans="2:19" ht="21" customHeight="1" x14ac:dyDescent="0.35">
      <c r="B136" s="66">
        <v>5</v>
      </c>
      <c r="C136" s="67">
        <v>1</v>
      </c>
      <c r="D136" s="68" t="s">
        <v>73</v>
      </c>
      <c r="E136" s="69" t="s">
        <v>65</v>
      </c>
      <c r="F136" s="127"/>
      <c r="G136" s="225"/>
      <c r="H136" s="1099" t="s">
        <v>119</v>
      </c>
      <c r="I136" s="1100"/>
      <c r="J136" s="1101"/>
      <c r="K136" s="1108"/>
      <c r="L136" s="1109"/>
      <c r="M136" s="243"/>
      <c r="N136" s="1108"/>
      <c r="O136" s="1109"/>
      <c r="P136" s="229" t="s">
        <v>2</v>
      </c>
      <c r="Q136" s="1106">
        <f>Q137</f>
        <v>377500</v>
      </c>
      <c r="R136" s="1107"/>
      <c r="S136" s="1105"/>
    </row>
    <row r="137" spans="2:19" ht="21" customHeight="1" x14ac:dyDescent="0.35">
      <c r="B137" s="66">
        <v>5</v>
      </c>
      <c r="C137" s="67">
        <v>1</v>
      </c>
      <c r="D137" s="68" t="s">
        <v>73</v>
      </c>
      <c r="E137" s="69" t="s">
        <v>65</v>
      </c>
      <c r="F137" s="69" t="s">
        <v>65</v>
      </c>
      <c r="G137" s="225"/>
      <c r="H137" s="1099" t="s">
        <v>120</v>
      </c>
      <c r="I137" s="1100"/>
      <c r="J137" s="1101"/>
      <c r="K137" s="1102">
        <v>0</v>
      </c>
      <c r="L137" s="1103"/>
      <c r="M137" s="242"/>
      <c r="N137" s="1104">
        <v>0</v>
      </c>
      <c r="O137" s="1105"/>
      <c r="P137" s="229"/>
      <c r="Q137" s="1140">
        <f>Q138+Q192+Q200+Q203</f>
        <v>377500</v>
      </c>
      <c r="R137" s="1141"/>
      <c r="S137" s="1129"/>
    </row>
    <row r="138" spans="2:19" ht="39.75" customHeight="1" x14ac:dyDescent="0.35">
      <c r="B138" s="66">
        <v>5</v>
      </c>
      <c r="C138" s="67">
        <v>1</v>
      </c>
      <c r="D138" s="68" t="s">
        <v>73</v>
      </c>
      <c r="E138" s="69" t="s">
        <v>65</v>
      </c>
      <c r="F138" s="69" t="s">
        <v>65</v>
      </c>
      <c r="G138" s="251" t="s">
        <v>130</v>
      </c>
      <c r="H138" s="1099" t="s">
        <v>122</v>
      </c>
      <c r="I138" s="1100"/>
      <c r="J138" s="1101"/>
      <c r="K138" s="1102"/>
      <c r="L138" s="1103"/>
      <c r="M138" s="242" t="s">
        <v>2</v>
      </c>
      <c r="N138" s="1104"/>
      <c r="O138" s="1105"/>
      <c r="P138" s="247">
        <v>0</v>
      </c>
      <c r="Q138" s="1106">
        <f>Q140+Q142</f>
        <v>377500</v>
      </c>
      <c r="R138" s="1107"/>
      <c r="S138" s="1105"/>
    </row>
    <row r="139" spans="2:19" ht="21" customHeight="1" x14ac:dyDescent="0.35">
      <c r="B139" s="108"/>
      <c r="C139" s="100"/>
      <c r="D139" s="101"/>
      <c r="E139" s="102"/>
      <c r="F139" s="102"/>
      <c r="G139" s="252"/>
      <c r="H139" s="1125" t="s">
        <v>123</v>
      </c>
      <c r="I139" s="1126"/>
      <c r="J139" s="1127"/>
      <c r="K139" s="1102"/>
      <c r="L139" s="1103"/>
      <c r="M139" s="242"/>
      <c r="N139" s="1128"/>
      <c r="O139" s="1129"/>
      <c r="P139" s="247"/>
      <c r="Q139" s="1130"/>
      <c r="R139" s="1131"/>
      <c r="S139" s="1132"/>
    </row>
    <row r="140" spans="2:19" ht="25.5" customHeight="1" x14ac:dyDescent="0.35">
      <c r="B140" s="108"/>
      <c r="C140" s="100"/>
      <c r="D140" s="101"/>
      <c r="E140" s="102"/>
      <c r="F140" s="102"/>
      <c r="G140" s="252"/>
      <c r="H140" s="255" t="s">
        <v>124</v>
      </c>
      <c r="I140" s="1133"/>
      <c r="J140" s="1134"/>
      <c r="K140" s="1135">
        <v>1000</v>
      </c>
      <c r="L140" s="1103"/>
      <c r="M140" s="244" t="s">
        <v>125</v>
      </c>
      <c r="N140" s="1136">
        <v>350</v>
      </c>
      <c r="O140" s="1137"/>
      <c r="P140" s="248"/>
      <c r="Q140" s="1138">
        <f>K140*N140</f>
        <v>350000</v>
      </c>
      <c r="R140" s="1139"/>
      <c r="S140" s="1137"/>
    </row>
    <row r="141" spans="2:19" ht="19.5" customHeight="1" x14ac:dyDescent="0.35">
      <c r="B141" s="108"/>
      <c r="C141" s="100"/>
      <c r="D141" s="101"/>
      <c r="E141" s="102"/>
      <c r="F141" s="102"/>
      <c r="G141" s="252"/>
      <c r="H141" s="1125" t="s">
        <v>126</v>
      </c>
      <c r="I141" s="1126"/>
      <c r="J141" s="1127"/>
      <c r="K141" s="1102"/>
      <c r="L141" s="1103"/>
      <c r="M141" s="242"/>
      <c r="N141" s="1128"/>
      <c r="O141" s="1129"/>
      <c r="P141" s="247"/>
      <c r="Q141" s="1140"/>
      <c r="R141" s="1141"/>
      <c r="S141" s="1129"/>
    </row>
    <row r="142" spans="2:19" ht="33.75" customHeight="1" thickBot="1" x14ac:dyDescent="0.4">
      <c r="B142" s="260"/>
      <c r="C142" s="261"/>
      <c r="D142" s="262"/>
      <c r="E142" s="240"/>
      <c r="F142" s="240"/>
      <c r="G142" s="253"/>
      <c r="H142" s="256" t="s">
        <v>72</v>
      </c>
      <c r="I142" s="1153"/>
      <c r="J142" s="1154"/>
      <c r="K142" s="1155">
        <v>5</v>
      </c>
      <c r="L142" s="1156"/>
      <c r="M142" s="245" t="s">
        <v>77</v>
      </c>
      <c r="N142" s="1157">
        <v>5500</v>
      </c>
      <c r="O142" s="1158"/>
      <c r="P142" s="249"/>
      <c r="Q142" s="1358">
        <f>K142*N142</f>
        <v>27500</v>
      </c>
      <c r="R142" s="1359"/>
      <c r="S142" s="1158"/>
    </row>
    <row r="143" spans="2:19" ht="21.75" customHeight="1" thickTop="1" thickBot="1" x14ac:dyDescent="0.4">
      <c r="B143" s="257"/>
      <c r="C143" s="258"/>
      <c r="D143" s="259"/>
      <c r="E143" s="239"/>
      <c r="F143" s="239"/>
      <c r="G143" s="254"/>
      <c r="H143" s="263"/>
      <c r="I143" s="264"/>
      <c r="J143" s="265"/>
      <c r="K143" s="1142" t="s">
        <v>133</v>
      </c>
      <c r="L143" s="1143"/>
      <c r="M143" s="1143"/>
      <c r="N143" s="1143"/>
      <c r="O143" s="1143"/>
      <c r="P143" s="1144"/>
      <c r="Q143" s="1019">
        <f>Q138</f>
        <v>377500</v>
      </c>
      <c r="R143" s="1020">
        <f>Q134</f>
        <v>377500</v>
      </c>
      <c r="S143" s="1021"/>
    </row>
    <row r="144" spans="2:19" ht="21.75" customHeight="1" thickTop="1" thickBot="1" x14ac:dyDescent="0.4"/>
    <row r="145" spans="2:19" ht="21.75" customHeight="1" x14ac:dyDescent="0.35">
      <c r="B145" s="172"/>
      <c r="C145" s="173"/>
      <c r="D145" s="174"/>
      <c r="E145" s="175"/>
      <c r="F145" s="175"/>
      <c r="G145" s="175"/>
      <c r="H145" s="176"/>
      <c r="I145" s="176"/>
      <c r="J145" s="176"/>
      <c r="K145" s="201"/>
      <c r="L145" s="201"/>
      <c r="M145" s="201"/>
      <c r="N145" s="201"/>
      <c r="O145" s="201"/>
      <c r="P145" s="201"/>
      <c r="Q145" s="202"/>
      <c r="R145" s="202"/>
      <c r="S145" s="203"/>
    </row>
    <row r="146" spans="2:19" ht="26.25" customHeight="1" x14ac:dyDescent="0.35">
      <c r="B146" s="178"/>
      <c r="C146" s="151"/>
      <c r="D146" s="152"/>
      <c r="E146" s="153"/>
      <c r="F146" s="153"/>
      <c r="G146" s="153"/>
      <c r="H146" s="147"/>
      <c r="I146" s="147"/>
      <c r="J146" s="147"/>
      <c r="K146" s="154"/>
      <c r="L146" s="1145" t="s">
        <v>134</v>
      </c>
      <c r="M146" s="1145"/>
      <c r="N146" s="1145"/>
      <c r="O146" s="1145"/>
      <c r="P146" s="154"/>
      <c r="Q146" s="1146">
        <f>Q87+Q105+Q124+Q143</f>
        <v>2634415855</v>
      </c>
      <c r="R146" s="1146"/>
      <c r="S146" s="1147"/>
    </row>
    <row r="147" spans="2:19" ht="190.5" customHeight="1" x14ac:dyDescent="0.35">
      <c r="B147" s="1148"/>
      <c r="C147" s="1149"/>
      <c r="D147" s="1149"/>
      <c r="E147" s="1149"/>
      <c r="F147" s="1149"/>
      <c r="G147" s="1149"/>
      <c r="H147" s="1149"/>
      <c r="I147" s="1150" t="s">
        <v>135</v>
      </c>
      <c r="J147" s="1150"/>
      <c r="K147" s="1150"/>
      <c r="L147" s="1150"/>
      <c r="M147" s="1150"/>
      <c r="N147" s="1150"/>
      <c r="O147" s="1150"/>
      <c r="P147" s="1150"/>
      <c r="Q147" s="1149"/>
      <c r="R147" s="1149"/>
      <c r="S147" s="1152"/>
    </row>
    <row r="148" spans="2:19" ht="27.75" customHeight="1" x14ac:dyDescent="0.35">
      <c r="B148" s="57"/>
      <c r="C148" s="58"/>
      <c r="D148" s="59"/>
      <c r="E148" s="60"/>
      <c r="F148" s="60"/>
      <c r="G148" s="60"/>
      <c r="H148" s="61"/>
      <c r="I148" s="48"/>
      <c r="J148" s="123"/>
      <c r="K148" s="124"/>
      <c r="L148" s="124"/>
      <c r="M148" s="124"/>
      <c r="N148" s="124"/>
      <c r="O148" s="124"/>
      <c r="P148" s="125"/>
      <c r="Q148" s="90"/>
      <c r="R148" s="90"/>
      <c r="S148" s="89"/>
    </row>
    <row r="149" spans="2:19" ht="15" customHeight="1" x14ac:dyDescent="0.35">
      <c r="B149" s="1165"/>
      <c r="C149" s="1093"/>
      <c r="D149" s="1093"/>
      <c r="E149" s="1093"/>
      <c r="F149" s="1093"/>
      <c r="G149" s="1093"/>
      <c r="H149" s="1093"/>
      <c r="I149" s="1093"/>
      <c r="J149" s="1092" t="s">
        <v>2</v>
      </c>
      <c r="K149" s="26"/>
      <c r="L149" s="26"/>
      <c r="M149" s="26"/>
      <c r="N149" s="26"/>
      <c r="O149" s="26"/>
      <c r="P149" s="26"/>
      <c r="Q149" s="35" t="s">
        <v>136</v>
      </c>
      <c r="R149" s="26"/>
      <c r="S149" s="31"/>
    </row>
    <row r="150" spans="2:19" ht="15" customHeight="1" x14ac:dyDescent="0.35">
      <c r="B150" s="1166"/>
      <c r="C150" s="1167"/>
      <c r="D150" s="1167"/>
      <c r="E150" s="1167"/>
      <c r="F150" s="1167"/>
      <c r="G150" s="1167"/>
      <c r="H150" s="1167"/>
      <c r="I150" s="1167"/>
      <c r="J150" s="1170"/>
      <c r="K150" s="27"/>
      <c r="L150" s="27"/>
      <c r="M150" s="27"/>
      <c r="N150" s="27"/>
      <c r="O150" s="27"/>
      <c r="P150" s="27"/>
      <c r="Q150" s="36" t="s">
        <v>137</v>
      </c>
      <c r="R150" s="27"/>
      <c r="S150" s="32"/>
    </row>
    <row r="151" spans="2:19" ht="15" customHeight="1" x14ac:dyDescent="0.35">
      <c r="B151" s="1166"/>
      <c r="C151" s="1167"/>
      <c r="D151" s="1167"/>
      <c r="E151" s="1167"/>
      <c r="F151" s="1167"/>
      <c r="G151" s="1167"/>
      <c r="H151" s="1167"/>
      <c r="I151" s="1167"/>
      <c r="J151" s="1170"/>
      <c r="K151" s="27"/>
      <c r="L151" s="27"/>
      <c r="M151" s="27"/>
      <c r="N151" s="27"/>
      <c r="O151" s="27"/>
      <c r="P151" s="27"/>
      <c r="Q151" s="36" t="s">
        <v>2</v>
      </c>
      <c r="R151" s="27"/>
      <c r="S151" s="32"/>
    </row>
    <row r="152" spans="2:19" ht="15" customHeight="1" x14ac:dyDescent="0.35">
      <c r="B152" s="1166"/>
      <c r="C152" s="1167"/>
      <c r="D152" s="1167"/>
      <c r="E152" s="1167"/>
      <c r="F152" s="1167"/>
      <c r="G152" s="1167"/>
      <c r="H152" s="1167"/>
      <c r="I152" s="1167"/>
      <c r="J152" s="1170"/>
      <c r="K152" s="27"/>
      <c r="L152" s="27"/>
      <c r="M152" s="27"/>
      <c r="N152" s="27"/>
      <c r="O152" s="27"/>
      <c r="P152" s="27"/>
      <c r="Q152" s="36" t="s">
        <v>138</v>
      </c>
      <c r="R152" s="27"/>
      <c r="S152" s="32"/>
    </row>
    <row r="153" spans="2:19" ht="15" customHeight="1" x14ac:dyDescent="0.35">
      <c r="B153" s="1166"/>
      <c r="C153" s="1167"/>
      <c r="D153" s="1167"/>
      <c r="E153" s="1167"/>
      <c r="F153" s="1167"/>
      <c r="G153" s="1167"/>
      <c r="H153" s="1167"/>
      <c r="I153" s="1167"/>
      <c r="J153" s="1170"/>
      <c r="K153" s="27"/>
      <c r="L153" s="27"/>
      <c r="M153" s="27"/>
      <c r="N153" s="27"/>
      <c r="O153" s="27"/>
      <c r="P153" s="27"/>
      <c r="Q153" s="36" t="s">
        <v>2</v>
      </c>
      <c r="R153" s="27"/>
      <c r="S153" s="32"/>
    </row>
    <row r="154" spans="2:19" ht="15" customHeight="1" x14ac:dyDescent="0.35">
      <c r="B154" s="1166"/>
      <c r="C154" s="1167"/>
      <c r="D154" s="1167"/>
      <c r="E154" s="1167"/>
      <c r="F154" s="1167"/>
      <c r="G154" s="1167"/>
      <c r="H154" s="1167"/>
      <c r="I154" s="1167"/>
      <c r="J154" s="1170"/>
      <c r="K154" s="33"/>
      <c r="L154" s="33"/>
      <c r="M154" s="33"/>
      <c r="N154" s="33"/>
      <c r="O154" s="33"/>
      <c r="P154" s="33"/>
      <c r="Q154" s="37" t="s">
        <v>139</v>
      </c>
      <c r="R154" s="33"/>
      <c r="S154" s="32"/>
    </row>
    <row r="155" spans="2:19" ht="15.75" customHeight="1" x14ac:dyDescent="0.35">
      <c r="B155" s="1168"/>
      <c r="C155" s="1169"/>
      <c r="D155" s="1169"/>
      <c r="E155" s="1169"/>
      <c r="F155" s="1169"/>
      <c r="G155" s="1169"/>
      <c r="H155" s="1169"/>
      <c r="I155" s="1169"/>
      <c r="J155" s="1171"/>
      <c r="K155" s="28"/>
      <c r="L155" s="28"/>
      <c r="M155" s="28"/>
      <c r="N155" s="28"/>
      <c r="O155" s="28"/>
      <c r="P155" s="28"/>
      <c r="Q155" s="38" t="s">
        <v>140</v>
      </c>
      <c r="R155" s="28"/>
      <c r="S155" s="34"/>
    </row>
    <row r="156" spans="2:19" ht="16" customHeight="1" x14ac:dyDescent="0.35">
      <c r="B156" s="1098" t="s">
        <v>141</v>
      </c>
      <c r="C156" s="1089"/>
      <c r="D156" s="1089"/>
      <c r="E156" s="1089"/>
      <c r="F156" s="1089"/>
      <c r="G156" s="1089"/>
      <c r="H156" s="1089"/>
      <c r="I156" s="1089"/>
      <c r="J156" s="4"/>
      <c r="K156" s="1087" t="s">
        <v>2</v>
      </c>
      <c r="L156" s="1087"/>
      <c r="M156" s="1087"/>
      <c r="N156" s="1087"/>
      <c r="O156" s="1087"/>
      <c r="P156" s="1087"/>
      <c r="Q156" s="1087"/>
      <c r="R156" s="1087"/>
      <c r="S156" s="5"/>
    </row>
    <row r="157" spans="2:19" ht="16" customHeight="1" x14ac:dyDescent="0.35">
      <c r="B157" s="1098" t="s">
        <v>142</v>
      </c>
      <c r="C157" s="1089"/>
      <c r="D157" s="1089"/>
      <c r="E157" s="1089"/>
      <c r="F157" s="1089"/>
      <c r="G157" s="1089"/>
      <c r="H157" s="1089"/>
      <c r="I157" s="1089"/>
      <c r="J157" s="4"/>
      <c r="K157" s="1087" t="s">
        <v>2</v>
      </c>
      <c r="L157" s="1087"/>
      <c r="M157" s="1087"/>
      <c r="N157" s="1087"/>
      <c r="O157" s="1087"/>
      <c r="P157" s="1087"/>
      <c r="Q157" s="1087"/>
      <c r="R157" s="1087"/>
      <c r="S157" s="5"/>
    </row>
    <row r="158" spans="2:19" ht="14.5" customHeight="1" x14ac:dyDescent="0.35">
      <c r="B158" s="1178" t="s">
        <v>143</v>
      </c>
      <c r="C158" s="1179"/>
      <c r="D158" s="1179"/>
      <c r="E158" s="1179"/>
      <c r="F158" s="1179"/>
      <c r="G158" s="1179"/>
      <c r="H158" s="1179"/>
      <c r="I158" s="1179"/>
      <c r="J158" s="1093"/>
      <c r="K158" s="1180" t="s">
        <v>2</v>
      </c>
      <c r="L158" s="1180"/>
      <c r="M158" s="1180"/>
      <c r="N158" s="1180"/>
      <c r="O158" s="1180"/>
      <c r="P158" s="1180"/>
      <c r="Q158" s="1180"/>
      <c r="R158" s="1180"/>
      <c r="S158" s="1094"/>
    </row>
    <row r="159" spans="2:19" ht="15" customHeight="1" x14ac:dyDescent="0.35">
      <c r="B159" s="1095" t="s">
        <v>144</v>
      </c>
      <c r="C159" s="1096"/>
      <c r="D159" s="1096"/>
      <c r="E159" s="1096"/>
      <c r="F159" s="1096"/>
      <c r="G159" s="1096"/>
      <c r="H159" s="1096"/>
      <c r="I159" s="1096"/>
      <c r="J159" s="1169"/>
      <c r="K159" s="1181"/>
      <c r="L159" s="1181"/>
      <c r="M159" s="1181"/>
      <c r="N159" s="1181"/>
      <c r="O159" s="1181"/>
      <c r="P159" s="1181"/>
      <c r="Q159" s="1181"/>
      <c r="R159" s="1181"/>
      <c r="S159" s="1162"/>
    </row>
    <row r="160" spans="2:19" ht="15.5" x14ac:dyDescent="0.35">
      <c r="B160" s="1163">
        <v>4.1666666666666664E-2</v>
      </c>
      <c r="C160" s="1164"/>
      <c r="D160" s="1164"/>
      <c r="E160" s="1164"/>
      <c r="F160" s="1164"/>
      <c r="G160" s="1164"/>
      <c r="H160" s="1164"/>
      <c r="I160" s="1164"/>
      <c r="J160" s="4"/>
      <c r="K160" s="1084"/>
      <c r="L160" s="1084"/>
      <c r="M160" s="1084"/>
      <c r="N160" s="1084"/>
      <c r="O160" s="1084"/>
      <c r="P160" s="1084"/>
      <c r="Q160" s="1084"/>
      <c r="R160" s="1084"/>
      <c r="S160" s="5"/>
    </row>
    <row r="161" spans="2:19" ht="15.5" x14ac:dyDescent="0.35">
      <c r="B161" s="1163">
        <v>8.3333333333333329E-2</v>
      </c>
      <c r="C161" s="1164"/>
      <c r="D161" s="1164"/>
      <c r="E161" s="1164"/>
      <c r="F161" s="1164"/>
      <c r="G161" s="1164"/>
      <c r="H161" s="1164"/>
      <c r="I161" s="1164"/>
      <c r="J161" s="4"/>
      <c r="K161" s="1084"/>
      <c r="L161" s="1084"/>
      <c r="M161" s="1084"/>
      <c r="N161" s="1084"/>
      <c r="O161" s="1084"/>
      <c r="P161" s="1084"/>
      <c r="Q161" s="1084"/>
      <c r="R161" s="1084"/>
      <c r="S161" s="5"/>
    </row>
    <row r="162" spans="2:19" ht="16" customHeight="1" x14ac:dyDescent="0.35">
      <c r="B162" s="1172" t="s">
        <v>145</v>
      </c>
      <c r="C162" s="1173"/>
      <c r="D162" s="1173"/>
      <c r="E162" s="1173"/>
      <c r="F162" s="1173"/>
      <c r="G162" s="1173"/>
      <c r="H162" s="1173"/>
      <c r="I162" s="1173"/>
      <c r="J162" s="7"/>
      <c r="K162" s="1174"/>
      <c r="L162" s="1174"/>
      <c r="M162" s="1174"/>
      <c r="N162" s="1174"/>
      <c r="O162" s="1174"/>
      <c r="P162" s="1174"/>
      <c r="Q162" s="1174"/>
      <c r="R162" s="1174"/>
      <c r="S162" s="8"/>
    </row>
    <row r="163" spans="2:19" ht="16.5" customHeight="1" x14ac:dyDescent="0.35">
      <c r="B163" s="1175"/>
      <c r="C163" s="1176"/>
      <c r="D163" s="1176"/>
      <c r="E163" s="1176"/>
      <c r="F163" s="1176"/>
      <c r="G163" s="1176"/>
      <c r="H163" s="1176"/>
      <c r="I163" s="1176"/>
      <c r="J163" s="4"/>
      <c r="K163" s="1177" t="s">
        <v>146</v>
      </c>
      <c r="L163" s="1177"/>
      <c r="M163" s="1177"/>
      <c r="N163" s="1177"/>
      <c r="O163" s="1177"/>
      <c r="P163" s="1177"/>
      <c r="Q163" s="1177"/>
      <c r="R163" s="1177"/>
      <c r="S163" s="5"/>
    </row>
    <row r="164" spans="2:19" ht="154" x14ac:dyDescent="0.35">
      <c r="B164" s="1187" t="s">
        <v>147</v>
      </c>
      <c r="C164" s="1188"/>
      <c r="D164" s="1189"/>
      <c r="E164" s="1174"/>
      <c r="F164" s="1174"/>
      <c r="G164" s="1174"/>
      <c r="H164" s="1174"/>
      <c r="I164" s="1174"/>
      <c r="J164" s="21" t="s">
        <v>148</v>
      </c>
      <c r="K164" s="6"/>
      <c r="L164" s="1190" t="s">
        <v>149</v>
      </c>
      <c r="M164" s="1191"/>
      <c r="N164" s="1188"/>
      <c r="O164" s="1190" t="s">
        <v>150</v>
      </c>
      <c r="P164" s="1191"/>
      <c r="Q164" s="1188"/>
      <c r="R164" s="7"/>
      <c r="S164" s="22" t="s">
        <v>151</v>
      </c>
    </row>
    <row r="165" spans="2:19" ht="15.5" x14ac:dyDescent="0.35">
      <c r="B165" s="1192">
        <v>1</v>
      </c>
      <c r="C165" s="1193"/>
      <c r="D165" s="1194"/>
      <c r="E165" s="1176"/>
      <c r="F165" s="1176"/>
      <c r="G165" s="1176"/>
      <c r="H165" s="1176"/>
      <c r="I165" s="1176"/>
      <c r="J165" s="13" t="s">
        <v>2</v>
      </c>
      <c r="K165" s="2"/>
      <c r="L165" s="1195" t="s">
        <v>2</v>
      </c>
      <c r="M165" s="1196"/>
      <c r="N165" s="1193"/>
      <c r="O165" s="1195" t="s">
        <v>2</v>
      </c>
      <c r="P165" s="1196"/>
      <c r="Q165" s="1193"/>
      <c r="R165" s="4"/>
      <c r="S165" s="23" t="s">
        <v>2</v>
      </c>
    </row>
    <row r="166" spans="2:19" ht="15.5" x14ac:dyDescent="0.35">
      <c r="B166" s="1182">
        <v>2</v>
      </c>
      <c r="C166" s="1183"/>
      <c r="D166" s="1184"/>
      <c r="E166" s="1084"/>
      <c r="F166" s="1084"/>
      <c r="G166" s="1084"/>
      <c r="H166" s="1084"/>
      <c r="I166" s="1084"/>
      <c r="J166" s="13" t="s">
        <v>2</v>
      </c>
      <c r="K166" s="2"/>
      <c r="L166" s="1185" t="s">
        <v>2</v>
      </c>
      <c r="M166" s="1186"/>
      <c r="N166" s="1183"/>
      <c r="O166" s="1185" t="s">
        <v>2</v>
      </c>
      <c r="P166" s="1186"/>
      <c r="Q166" s="1183"/>
      <c r="R166" s="4"/>
      <c r="S166" s="23" t="s">
        <v>2</v>
      </c>
    </row>
    <row r="167" spans="2:19" ht="16" customHeight="1" x14ac:dyDescent="0.35">
      <c r="B167" s="1187" t="s">
        <v>145</v>
      </c>
      <c r="C167" s="1188"/>
      <c r="D167" s="1189"/>
      <c r="E167" s="1174"/>
      <c r="F167" s="1174"/>
      <c r="G167" s="1174"/>
      <c r="H167" s="1174"/>
      <c r="I167" s="1174"/>
      <c r="J167" s="14" t="s">
        <v>2</v>
      </c>
      <c r="K167" s="6"/>
      <c r="L167" s="1190" t="s">
        <v>2</v>
      </c>
      <c r="M167" s="1191"/>
      <c r="N167" s="1188"/>
      <c r="O167" s="1190" t="s">
        <v>2</v>
      </c>
      <c r="P167" s="1191"/>
      <c r="Q167" s="1188"/>
      <c r="R167" s="7"/>
      <c r="S167" s="24" t="s">
        <v>2</v>
      </c>
    </row>
    <row r="168" spans="2:19" x14ac:dyDescent="0.35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2:19" ht="19" x14ac:dyDescent="0.35">
      <c r="B169" s="3" t="s">
        <v>152</v>
      </c>
    </row>
  </sheetData>
  <mergeCells count="482">
    <mergeCell ref="N60:O60"/>
    <mergeCell ref="K60:L60"/>
    <mergeCell ref="N58:O58"/>
    <mergeCell ref="K58:L58"/>
    <mergeCell ref="N85:O85"/>
    <mergeCell ref="K85:L85"/>
    <mergeCell ref="N83:O83"/>
    <mergeCell ref="K83:L83"/>
    <mergeCell ref="N82:O82"/>
    <mergeCell ref="K82:L82"/>
    <mergeCell ref="N80:O80"/>
    <mergeCell ref="K80:L80"/>
    <mergeCell ref="N78:O78"/>
    <mergeCell ref="K78:L78"/>
    <mergeCell ref="N76:O76"/>
    <mergeCell ref="K76:L76"/>
    <mergeCell ref="N74:O74"/>
    <mergeCell ref="K74:L74"/>
    <mergeCell ref="N72:O72"/>
    <mergeCell ref="K72:L72"/>
    <mergeCell ref="N70:O70"/>
    <mergeCell ref="K70:L70"/>
    <mergeCell ref="N68:O68"/>
    <mergeCell ref="K68:L68"/>
    <mergeCell ref="B9:F9"/>
    <mergeCell ref="G9:S9"/>
    <mergeCell ref="B10:F10"/>
    <mergeCell ref="G10:S10"/>
    <mergeCell ref="B11:F11"/>
    <mergeCell ref="G11:S11"/>
    <mergeCell ref="B2:S2"/>
    <mergeCell ref="B5:P5"/>
    <mergeCell ref="Q5:S7"/>
    <mergeCell ref="B6:P6"/>
    <mergeCell ref="B7:P7"/>
    <mergeCell ref="B8:S8"/>
    <mergeCell ref="B15:F15"/>
    <mergeCell ref="G15:S15"/>
    <mergeCell ref="B16:F16"/>
    <mergeCell ref="G16:S16"/>
    <mergeCell ref="B17:F17"/>
    <mergeCell ref="G17:S17"/>
    <mergeCell ref="B12:F12"/>
    <mergeCell ref="G12:S12"/>
    <mergeCell ref="B13:F13"/>
    <mergeCell ref="G13:S13"/>
    <mergeCell ref="B14:F14"/>
    <mergeCell ref="G14:S14"/>
    <mergeCell ref="B22:D22"/>
    <mergeCell ref="E22:M22"/>
    <mergeCell ref="N22:S22"/>
    <mergeCell ref="B23:D23"/>
    <mergeCell ref="E23:M23"/>
    <mergeCell ref="N23:S23"/>
    <mergeCell ref="B18:F18"/>
    <mergeCell ref="G18:S18"/>
    <mergeCell ref="B19:F19"/>
    <mergeCell ref="G19:S19"/>
    <mergeCell ref="B20:S20"/>
    <mergeCell ref="B21:S21"/>
    <mergeCell ref="B26:D26"/>
    <mergeCell ref="E26:M26"/>
    <mergeCell ref="N26:S26"/>
    <mergeCell ref="B27:I27"/>
    <mergeCell ref="J27:S27"/>
    <mergeCell ref="B28:H28"/>
    <mergeCell ref="I28:P28"/>
    <mergeCell ref="Q28:S28"/>
    <mergeCell ref="B24:D24"/>
    <mergeCell ref="E24:M24"/>
    <mergeCell ref="N24:S24"/>
    <mergeCell ref="B25:D25"/>
    <mergeCell ref="E25:M25"/>
    <mergeCell ref="N25:S25"/>
    <mergeCell ref="B32:H32"/>
    <mergeCell ref="I32:P32"/>
    <mergeCell ref="Q32:S32"/>
    <mergeCell ref="B33:H33"/>
    <mergeCell ref="I33:J33"/>
    <mergeCell ref="Q33:S33"/>
    <mergeCell ref="B29:H29"/>
    <mergeCell ref="B30:H30"/>
    <mergeCell ref="I30:P30"/>
    <mergeCell ref="Q30:S30"/>
    <mergeCell ref="B31:H31"/>
    <mergeCell ref="I31:P31"/>
    <mergeCell ref="Q31:S31"/>
    <mergeCell ref="B38:G38"/>
    <mergeCell ref="H38:J38"/>
    <mergeCell ref="K38:L38"/>
    <mergeCell ref="N38:O38"/>
    <mergeCell ref="Q38:S38"/>
    <mergeCell ref="B34:H35"/>
    <mergeCell ref="I34:L34"/>
    <mergeCell ref="N34:P34"/>
    <mergeCell ref="Q34:S34"/>
    <mergeCell ref="I35:J35"/>
    <mergeCell ref="B36:G37"/>
    <mergeCell ref="H36:J37"/>
    <mergeCell ref="K36:P36"/>
    <mergeCell ref="Q36:S37"/>
    <mergeCell ref="K37:L37"/>
    <mergeCell ref="H39:J39"/>
    <mergeCell ref="K39:L39"/>
    <mergeCell ref="N39:O39"/>
    <mergeCell ref="H40:J40"/>
    <mergeCell ref="K40:L40"/>
    <mergeCell ref="N40:O40"/>
    <mergeCell ref="Q40:S40"/>
    <mergeCell ref="N37:O37"/>
    <mergeCell ref="H43:J43"/>
    <mergeCell ref="K43:L43"/>
    <mergeCell ref="N43:O43"/>
    <mergeCell ref="Q43:S43"/>
    <mergeCell ref="H44:J44"/>
    <mergeCell ref="Q44:S44"/>
    <mergeCell ref="Q41:S41"/>
    <mergeCell ref="H42:J42"/>
    <mergeCell ref="K42:L42"/>
    <mergeCell ref="N42:O42"/>
    <mergeCell ref="Q42:S42"/>
    <mergeCell ref="H41:J41"/>
    <mergeCell ref="N44:O44"/>
    <mergeCell ref="K44:L44"/>
    <mergeCell ref="N41:O41"/>
    <mergeCell ref="K41:L41"/>
    <mergeCell ref="I49:J49"/>
    <mergeCell ref="K49:L49"/>
    <mergeCell ref="N49:O49"/>
    <mergeCell ref="Q49:S49"/>
    <mergeCell ref="H50:J50"/>
    <mergeCell ref="Q50:S50"/>
    <mergeCell ref="I45:J45"/>
    <mergeCell ref="K45:L45"/>
    <mergeCell ref="N45:O45"/>
    <mergeCell ref="Q45:S45"/>
    <mergeCell ref="H48:J48"/>
    <mergeCell ref="Q48:S48"/>
    <mergeCell ref="H46:J46"/>
    <mergeCell ref="K46:L46"/>
    <mergeCell ref="N46:O46"/>
    <mergeCell ref="Q46:S46"/>
    <mergeCell ref="N50:O50"/>
    <mergeCell ref="K50:L50"/>
    <mergeCell ref="N48:O48"/>
    <mergeCell ref="K48:L48"/>
    <mergeCell ref="H47:J47"/>
    <mergeCell ref="K47:L47"/>
    <mergeCell ref="N47:O47"/>
    <mergeCell ref="Q47:S47"/>
    <mergeCell ref="Q57:S57"/>
    <mergeCell ref="I53:J53"/>
    <mergeCell ref="K53:L53"/>
    <mergeCell ref="N53:O53"/>
    <mergeCell ref="Q53:S53"/>
    <mergeCell ref="H58:J58"/>
    <mergeCell ref="Q58:S58"/>
    <mergeCell ref="K51:L51"/>
    <mergeCell ref="N51:O51"/>
    <mergeCell ref="Q51:S51"/>
    <mergeCell ref="H52:J52"/>
    <mergeCell ref="Q52:S52"/>
    <mergeCell ref="N56:O56"/>
    <mergeCell ref="K56:L56"/>
    <mergeCell ref="N54:O54"/>
    <mergeCell ref="K54:L54"/>
    <mergeCell ref="N52:O52"/>
    <mergeCell ref="K52:L52"/>
    <mergeCell ref="H51:J51"/>
    <mergeCell ref="H54:J54"/>
    <mergeCell ref="Q54:S54"/>
    <mergeCell ref="H55:J55"/>
    <mergeCell ref="K55:L55"/>
    <mergeCell ref="N55:O55"/>
    <mergeCell ref="H68:J68"/>
    <mergeCell ref="Q68:S68"/>
    <mergeCell ref="I61:J61"/>
    <mergeCell ref="K61:L61"/>
    <mergeCell ref="N61:O61"/>
    <mergeCell ref="Q61:S61"/>
    <mergeCell ref="H64:J64"/>
    <mergeCell ref="Q64:S64"/>
    <mergeCell ref="H62:J62"/>
    <mergeCell ref="Q62:S62"/>
    <mergeCell ref="H63:J63"/>
    <mergeCell ref="K63:L63"/>
    <mergeCell ref="N64:O64"/>
    <mergeCell ref="K64:L64"/>
    <mergeCell ref="N62:O62"/>
    <mergeCell ref="K62:L62"/>
    <mergeCell ref="N66:O66"/>
    <mergeCell ref="K66:L66"/>
    <mergeCell ref="H67:J67"/>
    <mergeCell ref="K67:L67"/>
    <mergeCell ref="N67:O67"/>
    <mergeCell ref="Q67:S67"/>
    <mergeCell ref="I73:J73"/>
    <mergeCell ref="K73:L73"/>
    <mergeCell ref="N73:O73"/>
    <mergeCell ref="Q73:S73"/>
    <mergeCell ref="H76:J76"/>
    <mergeCell ref="Q76:S76"/>
    <mergeCell ref="I69:J69"/>
    <mergeCell ref="K69:L69"/>
    <mergeCell ref="N69:O69"/>
    <mergeCell ref="Q69:S69"/>
    <mergeCell ref="H72:J72"/>
    <mergeCell ref="Q72:S72"/>
    <mergeCell ref="H70:J70"/>
    <mergeCell ref="Q70:S70"/>
    <mergeCell ref="H71:J71"/>
    <mergeCell ref="K71:L71"/>
    <mergeCell ref="I77:J77"/>
    <mergeCell ref="K77:L77"/>
    <mergeCell ref="N77:O77"/>
    <mergeCell ref="Q77:S77"/>
    <mergeCell ref="H80:J80"/>
    <mergeCell ref="Q80:S80"/>
    <mergeCell ref="H78:J78"/>
    <mergeCell ref="Q78:S78"/>
    <mergeCell ref="H79:J79"/>
    <mergeCell ref="K79:L79"/>
    <mergeCell ref="H85:J85"/>
    <mergeCell ref="Q85:S85"/>
    <mergeCell ref="H83:J83"/>
    <mergeCell ref="Q83:S83"/>
    <mergeCell ref="H84:J84"/>
    <mergeCell ref="K84:L84"/>
    <mergeCell ref="I81:J81"/>
    <mergeCell ref="K81:L81"/>
    <mergeCell ref="N81:O81"/>
    <mergeCell ref="Q81:S81"/>
    <mergeCell ref="N84:O84"/>
    <mergeCell ref="Q84:S84"/>
    <mergeCell ref="H82:J82"/>
    <mergeCell ref="Q82:S82"/>
    <mergeCell ref="B89:H89"/>
    <mergeCell ref="I89:P89"/>
    <mergeCell ref="Q89:S89"/>
    <mergeCell ref="B90:H90"/>
    <mergeCell ref="I90:P90"/>
    <mergeCell ref="Q90:S90"/>
    <mergeCell ref="I87:O87"/>
    <mergeCell ref="Q87:S87"/>
    <mergeCell ref="I86:J86"/>
    <mergeCell ref="K86:L86"/>
    <mergeCell ref="N86:O86"/>
    <mergeCell ref="Q86:S86"/>
    <mergeCell ref="B93:H93"/>
    <mergeCell ref="I93:J93"/>
    <mergeCell ref="Q93:S93"/>
    <mergeCell ref="B94:H95"/>
    <mergeCell ref="I94:L94"/>
    <mergeCell ref="N94:P94"/>
    <mergeCell ref="Q94:S94"/>
    <mergeCell ref="I95:J95"/>
    <mergeCell ref="B91:H91"/>
    <mergeCell ref="I91:P91"/>
    <mergeCell ref="Q91:S91"/>
    <mergeCell ref="B92:H92"/>
    <mergeCell ref="I92:P92"/>
    <mergeCell ref="Q92:S92"/>
    <mergeCell ref="Q98:S98"/>
    <mergeCell ref="H99:J99"/>
    <mergeCell ref="K99:L99"/>
    <mergeCell ref="N99:O99"/>
    <mergeCell ref="Q99:S99"/>
    <mergeCell ref="H96:J96"/>
    <mergeCell ref="K96:L96"/>
    <mergeCell ref="N96:O96"/>
    <mergeCell ref="H97:J97"/>
    <mergeCell ref="K97:L97"/>
    <mergeCell ref="N97:O97"/>
    <mergeCell ref="Q97:S97"/>
    <mergeCell ref="H98:J98"/>
    <mergeCell ref="N98:O98"/>
    <mergeCell ref="K98:L98"/>
    <mergeCell ref="H103:J103"/>
    <mergeCell ref="Q103:S103"/>
    <mergeCell ref="I104:J104"/>
    <mergeCell ref="K104:L104"/>
    <mergeCell ref="N104:O104"/>
    <mergeCell ref="Q104:S104"/>
    <mergeCell ref="H100:J100"/>
    <mergeCell ref="K100:L100"/>
    <mergeCell ref="N100:O100"/>
    <mergeCell ref="Q100:S100"/>
    <mergeCell ref="H101:J101"/>
    <mergeCell ref="K102:L102"/>
    <mergeCell ref="N102:O102"/>
    <mergeCell ref="Q102:S102"/>
    <mergeCell ref="I102:J102"/>
    <mergeCell ref="N103:O103"/>
    <mergeCell ref="K103:L103"/>
    <mergeCell ref="N101:O101"/>
    <mergeCell ref="K101:L101"/>
    <mergeCell ref="K105:P105"/>
    <mergeCell ref="B108:H108"/>
    <mergeCell ref="I108:P108"/>
    <mergeCell ref="Q108:S108"/>
    <mergeCell ref="B109:H109"/>
    <mergeCell ref="I109:P109"/>
    <mergeCell ref="Q109:S109"/>
    <mergeCell ref="Q122:S122"/>
    <mergeCell ref="H117:J117"/>
    <mergeCell ref="Q120:S120"/>
    <mergeCell ref="I121:J121"/>
    <mergeCell ref="N122:O122"/>
    <mergeCell ref="K122:L122"/>
    <mergeCell ref="N120:O120"/>
    <mergeCell ref="K120:L120"/>
    <mergeCell ref="N117:O117"/>
    <mergeCell ref="K117:L117"/>
    <mergeCell ref="B112:H112"/>
    <mergeCell ref="I112:J112"/>
    <mergeCell ref="Q112:S112"/>
    <mergeCell ref="B113:H114"/>
    <mergeCell ref="I113:L113"/>
    <mergeCell ref="N113:P113"/>
    <mergeCell ref="Q113:S113"/>
    <mergeCell ref="I114:J114"/>
    <mergeCell ref="B110:H110"/>
    <mergeCell ref="I110:P110"/>
    <mergeCell ref="Q110:S110"/>
    <mergeCell ref="B111:H111"/>
    <mergeCell ref="I111:P111"/>
    <mergeCell ref="Q111:S111"/>
    <mergeCell ref="Q117:S117"/>
    <mergeCell ref="H118:J118"/>
    <mergeCell ref="K118:L118"/>
    <mergeCell ref="N118:O118"/>
    <mergeCell ref="Q118:S118"/>
    <mergeCell ref="H115:J115"/>
    <mergeCell ref="K115:L115"/>
    <mergeCell ref="N115:O115"/>
    <mergeCell ref="Q115:S115"/>
    <mergeCell ref="H116:J116"/>
    <mergeCell ref="K116:L116"/>
    <mergeCell ref="N116:O116"/>
    <mergeCell ref="Q116:S116"/>
    <mergeCell ref="H122:J122"/>
    <mergeCell ref="K123:L123"/>
    <mergeCell ref="N123:O123"/>
    <mergeCell ref="Q123:S123"/>
    <mergeCell ref="I123:J123"/>
    <mergeCell ref="H119:J119"/>
    <mergeCell ref="K119:L119"/>
    <mergeCell ref="N119:O119"/>
    <mergeCell ref="Q119:S119"/>
    <mergeCell ref="H120:J120"/>
    <mergeCell ref="K121:L121"/>
    <mergeCell ref="N121:O121"/>
    <mergeCell ref="Q121:S121"/>
    <mergeCell ref="B129:H129"/>
    <mergeCell ref="I129:P129"/>
    <mergeCell ref="Q129:S129"/>
    <mergeCell ref="B130:H130"/>
    <mergeCell ref="I130:P130"/>
    <mergeCell ref="Q130:S130"/>
    <mergeCell ref="K124:P124"/>
    <mergeCell ref="B127:H127"/>
    <mergeCell ref="I127:P127"/>
    <mergeCell ref="Q127:S127"/>
    <mergeCell ref="B128:H128"/>
    <mergeCell ref="I128:P128"/>
    <mergeCell ref="Q128:S128"/>
    <mergeCell ref="H134:J134"/>
    <mergeCell ref="K134:L134"/>
    <mergeCell ref="N134:O134"/>
    <mergeCell ref="Q134:S134"/>
    <mergeCell ref="H135:J135"/>
    <mergeCell ref="K135:L135"/>
    <mergeCell ref="N135:O135"/>
    <mergeCell ref="Q135:S135"/>
    <mergeCell ref="B131:H131"/>
    <mergeCell ref="I131:J131"/>
    <mergeCell ref="Q131:S131"/>
    <mergeCell ref="B132:H133"/>
    <mergeCell ref="I132:L132"/>
    <mergeCell ref="N132:P132"/>
    <mergeCell ref="Q132:S132"/>
    <mergeCell ref="I133:L133"/>
    <mergeCell ref="N133:P133"/>
    <mergeCell ref="Q136:S136"/>
    <mergeCell ref="H137:J137"/>
    <mergeCell ref="K137:L137"/>
    <mergeCell ref="N137:O137"/>
    <mergeCell ref="Q137:S137"/>
    <mergeCell ref="H136:J136"/>
    <mergeCell ref="K136:L136"/>
    <mergeCell ref="N136:O136"/>
    <mergeCell ref="N139:O139"/>
    <mergeCell ref="K139:L139"/>
    <mergeCell ref="Q139:S139"/>
    <mergeCell ref="H141:J141"/>
    <mergeCell ref="Q141:S141"/>
    <mergeCell ref="I142:J142"/>
    <mergeCell ref="K142:L142"/>
    <mergeCell ref="N142:O142"/>
    <mergeCell ref="Q142:S142"/>
    <mergeCell ref="N141:O141"/>
    <mergeCell ref="K141:L141"/>
    <mergeCell ref="H138:J138"/>
    <mergeCell ref="K138:L138"/>
    <mergeCell ref="N138:O138"/>
    <mergeCell ref="Q138:S138"/>
    <mergeCell ref="H139:J139"/>
    <mergeCell ref="K140:L140"/>
    <mergeCell ref="N140:O140"/>
    <mergeCell ref="Q140:S140"/>
    <mergeCell ref="I140:J140"/>
    <mergeCell ref="J149:J155"/>
    <mergeCell ref="B156:I156"/>
    <mergeCell ref="K156:R156"/>
    <mergeCell ref="B157:I157"/>
    <mergeCell ref="K157:R157"/>
    <mergeCell ref="K143:P143"/>
    <mergeCell ref="L146:O146"/>
    <mergeCell ref="Q146:S146"/>
    <mergeCell ref="B147:H147"/>
    <mergeCell ref="I147:P147"/>
    <mergeCell ref="Q147:S147"/>
    <mergeCell ref="B167:C167"/>
    <mergeCell ref="D167:I167"/>
    <mergeCell ref="L167:N167"/>
    <mergeCell ref="O167:Q167"/>
    <mergeCell ref="B164:C164"/>
    <mergeCell ref="D164:I164"/>
    <mergeCell ref="L164:N164"/>
    <mergeCell ref="O164:Q164"/>
    <mergeCell ref="B165:C165"/>
    <mergeCell ref="D165:I165"/>
    <mergeCell ref="L165:N165"/>
    <mergeCell ref="O165:Q165"/>
    <mergeCell ref="K59:L59"/>
    <mergeCell ref="N59:O59"/>
    <mergeCell ref="Q59:S59"/>
    <mergeCell ref="H60:J60"/>
    <mergeCell ref="Q60:S60"/>
    <mergeCell ref="N57:O57"/>
    <mergeCell ref="B166:C166"/>
    <mergeCell ref="D166:I166"/>
    <mergeCell ref="L166:N166"/>
    <mergeCell ref="O166:Q166"/>
    <mergeCell ref="B161:I161"/>
    <mergeCell ref="K161:R161"/>
    <mergeCell ref="B162:I162"/>
    <mergeCell ref="K162:R162"/>
    <mergeCell ref="B163:I163"/>
    <mergeCell ref="K163:R163"/>
    <mergeCell ref="B158:I158"/>
    <mergeCell ref="J158:J159"/>
    <mergeCell ref="K158:R159"/>
    <mergeCell ref="S158:S159"/>
    <mergeCell ref="B159:I159"/>
    <mergeCell ref="B160:I160"/>
    <mergeCell ref="K160:R160"/>
    <mergeCell ref="B149:I155"/>
    <mergeCell ref="Q55:S55"/>
    <mergeCell ref="N79:O79"/>
    <mergeCell ref="Q79:S79"/>
    <mergeCell ref="N71:O71"/>
    <mergeCell ref="Q71:S71"/>
    <mergeCell ref="H74:J74"/>
    <mergeCell ref="Q74:S74"/>
    <mergeCell ref="H75:J75"/>
    <mergeCell ref="K75:L75"/>
    <mergeCell ref="N75:O75"/>
    <mergeCell ref="Q75:S75"/>
    <mergeCell ref="N63:O63"/>
    <mergeCell ref="Q63:S63"/>
    <mergeCell ref="H66:J66"/>
    <mergeCell ref="Q66:S66"/>
    <mergeCell ref="H59:J59"/>
    <mergeCell ref="H56:J56"/>
    <mergeCell ref="Q56:S56"/>
    <mergeCell ref="I57:J57"/>
    <mergeCell ref="K57:L57"/>
    <mergeCell ref="I65:J65"/>
    <mergeCell ref="K65:L65"/>
    <mergeCell ref="N65:O65"/>
    <mergeCell ref="Q65:S65"/>
  </mergeCells>
  <printOptions horizontalCentered="1"/>
  <pageMargins left="0.78740157480314998" right="0.78740157480314998" top="0.78740157480314998" bottom="0.78740157480314998" header="0.31496062992126" footer="0.31496062992126"/>
  <pageSetup paperSize="256" scale="70" orientation="landscape" horizontalDpi="4294967294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130"/>
  <sheetViews>
    <sheetView view="pageBreakPreview" topLeftCell="B61" zoomScale="85" zoomScaleNormal="70" zoomScaleSheetLayoutView="85" workbookViewId="0">
      <selection activeCell="Q67" sqref="Q67"/>
    </sheetView>
  </sheetViews>
  <sheetFormatPr defaultRowHeight="14.5" x14ac:dyDescent="0.35"/>
  <cols>
    <col min="1" max="3" width="4.1796875" customWidth="1"/>
    <col min="4" max="4" width="5.26953125" customWidth="1"/>
    <col min="5" max="5" width="4.81640625" customWidth="1"/>
    <col min="6" max="6" width="4.453125" customWidth="1"/>
    <col min="7" max="7" width="7.26953125" customWidth="1"/>
    <col min="8" max="8" width="17.7265625" customWidth="1"/>
    <col min="9" max="9" width="23" customWidth="1"/>
    <col min="10" max="10" width="14.7265625" customWidth="1"/>
    <col min="11" max="11" width="7" customWidth="1"/>
    <col min="12" max="12" width="6.81640625" customWidth="1"/>
    <col min="13" max="13" width="13" customWidth="1"/>
    <col min="14" max="14" width="8.1796875" customWidth="1"/>
    <col min="15" max="15" width="9.54296875" customWidth="1"/>
    <col min="16" max="16" width="8.1796875" customWidth="1"/>
    <col min="17" max="17" width="20.7265625" customWidth="1"/>
    <col min="18" max="18" width="16.26953125" hidden="1" customWidth="1"/>
    <col min="19" max="19" width="2.54296875" hidden="1" customWidth="1"/>
    <col min="20" max="20" width="4.54296875" customWidth="1"/>
    <col min="23" max="23" width="16.816406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.75" customHeight="1" thickBot="1" x14ac:dyDescent="0.4">
      <c r="B7" s="143" t="s">
        <v>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26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" thickBot="1" x14ac:dyDescent="0.4">
      <c r="B9" s="1070" t="s">
        <v>8</v>
      </c>
      <c r="C9" s="1071"/>
      <c r="D9" s="1071"/>
      <c r="E9" s="1071"/>
      <c r="F9" s="1072"/>
      <c r="G9" s="1070" t="s">
        <v>9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thickBot="1" x14ac:dyDescent="0.4">
      <c r="B10" s="1070" t="s">
        <v>10</v>
      </c>
      <c r="C10" s="1071"/>
      <c r="D10" s="1071"/>
      <c r="E10" s="1071"/>
      <c r="F10" s="1072"/>
      <c r="G10" s="1070" t="s">
        <v>11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thickBot="1" x14ac:dyDescent="0.4">
      <c r="B11" s="1070" t="s">
        <v>12</v>
      </c>
      <c r="C11" s="1071"/>
      <c r="D11" s="1071"/>
      <c r="E11" s="1071"/>
      <c r="F11" s="1072"/>
      <c r="G11" s="1070" t="s">
        <v>13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thickBot="1" x14ac:dyDescent="0.4">
      <c r="B12" s="1070" t="s">
        <v>14</v>
      </c>
      <c r="C12" s="1071"/>
      <c r="D12" s="1071"/>
      <c r="E12" s="1071"/>
      <c r="F12" s="1072"/>
      <c r="G12" s="1070" t="s">
        <v>15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thickBot="1" x14ac:dyDescent="0.4">
      <c r="B13" s="1070" t="s">
        <v>16</v>
      </c>
      <c r="C13" s="1071"/>
      <c r="D13" s="1071"/>
      <c r="E13" s="1071"/>
      <c r="F13" s="1072"/>
      <c r="G13" s="1070" t="s">
        <v>17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thickBot="1" x14ac:dyDescent="0.4">
      <c r="B14" s="1070" t="s">
        <v>18</v>
      </c>
      <c r="C14" s="1071"/>
      <c r="D14" s="1071"/>
      <c r="E14" s="1071"/>
      <c r="F14" s="1072"/>
      <c r="G14" s="1070" t="s">
        <v>316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15" thickBot="1" x14ac:dyDescent="0.4">
      <c r="B15" s="1070" t="s">
        <v>20</v>
      </c>
      <c r="C15" s="1071"/>
      <c r="D15" s="1071"/>
      <c r="E15" s="1071"/>
      <c r="F15" s="1072"/>
      <c r="G15" s="1070" t="s">
        <v>317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thickBot="1" x14ac:dyDescent="0.4">
      <c r="B16" s="1070" t="s">
        <v>22</v>
      </c>
      <c r="C16" s="1071"/>
      <c r="D16" s="1071"/>
      <c r="E16" s="1071"/>
      <c r="F16" s="1072"/>
      <c r="G16" s="1070" t="s">
        <v>317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.75" customHeight="1" thickBot="1" x14ac:dyDescent="0.4">
      <c r="B17" s="1070" t="s">
        <v>23</v>
      </c>
      <c r="C17" s="1071"/>
      <c r="D17" s="1071"/>
      <c r="E17" s="1071"/>
      <c r="F17" s="1072"/>
      <c r="G17" s="1070" t="s">
        <v>24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.75" customHeight="1" thickBot="1" x14ac:dyDescent="0.4">
      <c r="B18" s="1070" t="s">
        <v>25</v>
      </c>
      <c r="C18" s="1071"/>
      <c r="D18" s="1071"/>
      <c r="E18" s="1071"/>
      <c r="F18" s="1072"/>
      <c r="G18" s="1070" t="s">
        <v>318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.75" customHeight="1" thickBot="1" x14ac:dyDescent="0.4">
      <c r="B19" s="1070" t="s">
        <v>27</v>
      </c>
      <c r="C19" s="1071"/>
      <c r="D19" s="1071"/>
      <c r="E19" s="1071"/>
      <c r="F19" s="1072"/>
      <c r="G19" s="1070" t="s">
        <v>24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4" t="s">
        <v>28</v>
      </c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</row>
    <row r="22" spans="2:19" ht="15" thickBot="1" x14ac:dyDescent="0.4">
      <c r="B22" s="1077" t="s">
        <v>29</v>
      </c>
      <c r="C22" s="1077"/>
      <c r="D22" s="1077"/>
      <c r="E22" s="1074" t="s">
        <v>30</v>
      </c>
      <c r="F22" s="1074"/>
      <c r="G22" s="1074"/>
      <c r="H22" s="1074"/>
      <c r="I22" s="1074"/>
      <c r="J22" s="1074"/>
      <c r="K22" s="1074"/>
      <c r="L22" s="1074"/>
      <c r="M22" s="1074"/>
      <c r="N22" s="1074" t="s">
        <v>31</v>
      </c>
      <c r="O22" s="1074"/>
      <c r="P22" s="1074"/>
      <c r="Q22" s="1074"/>
      <c r="R22" s="1074"/>
      <c r="S22" s="1074"/>
    </row>
    <row r="23" spans="2:19" ht="15" thickBot="1" x14ac:dyDescent="0.4">
      <c r="B23" s="1077" t="s">
        <v>32</v>
      </c>
      <c r="C23" s="1077"/>
      <c r="D23" s="1077"/>
      <c r="E23" s="1077" t="s">
        <v>2</v>
      </c>
      <c r="F23" s="1077"/>
      <c r="G23" s="1077"/>
      <c r="H23" s="1077"/>
      <c r="I23" s="1077"/>
      <c r="J23" s="1077"/>
      <c r="K23" s="1077"/>
      <c r="L23" s="1077"/>
      <c r="M23" s="1077"/>
      <c r="N23" s="1077" t="s">
        <v>2</v>
      </c>
      <c r="O23" s="1077"/>
      <c r="P23" s="1077"/>
      <c r="Q23" s="1077"/>
      <c r="R23" s="1077"/>
      <c r="S23" s="1077"/>
    </row>
    <row r="24" spans="2:19" ht="15" thickBot="1" x14ac:dyDescent="0.4">
      <c r="B24" s="1077" t="s">
        <v>34</v>
      </c>
      <c r="C24" s="1077"/>
      <c r="D24" s="1077"/>
      <c r="E24" s="1077" t="s">
        <v>35</v>
      </c>
      <c r="F24" s="1077"/>
      <c r="G24" s="1077"/>
      <c r="H24" s="1077"/>
      <c r="I24" s="1077"/>
      <c r="J24" s="1077"/>
      <c r="K24" s="1077"/>
      <c r="L24" s="1077"/>
      <c r="M24" s="1077"/>
      <c r="N24" s="1355">
        <f>Q43</f>
        <v>35000000</v>
      </c>
      <c r="O24" s="1077"/>
      <c r="P24" s="1077"/>
      <c r="Q24" s="1077"/>
      <c r="R24" s="1077"/>
      <c r="S24" s="1077"/>
    </row>
    <row r="25" spans="2:19" ht="15" thickBot="1" x14ac:dyDescent="0.4">
      <c r="B25" s="1077" t="s">
        <v>37</v>
      </c>
      <c r="C25" s="1077"/>
      <c r="D25" s="1077"/>
      <c r="E25" s="1077" t="s">
        <v>2</v>
      </c>
      <c r="F25" s="1077"/>
      <c r="G25" s="1077"/>
      <c r="H25" s="1077"/>
      <c r="I25" s="1077"/>
      <c r="J25" s="1077"/>
      <c r="K25" s="1077"/>
      <c r="L25" s="1077"/>
      <c r="M25" s="1077"/>
      <c r="N25" s="1077" t="s">
        <v>2</v>
      </c>
      <c r="O25" s="1077"/>
      <c r="P25" s="1077"/>
      <c r="Q25" s="1077"/>
      <c r="R25" s="1077"/>
      <c r="S25" s="1077"/>
    </row>
    <row r="26" spans="2:19" ht="15" thickBot="1" x14ac:dyDescent="0.4">
      <c r="B26" s="1077" t="s">
        <v>39</v>
      </c>
      <c r="C26" s="1077"/>
      <c r="D26" s="1077"/>
      <c r="E26" s="1077" t="s">
        <v>2</v>
      </c>
      <c r="F26" s="1077"/>
      <c r="G26" s="1077"/>
      <c r="H26" s="1077"/>
      <c r="I26" s="1077"/>
      <c r="J26" s="1077"/>
      <c r="K26" s="1077"/>
      <c r="L26" s="1077"/>
      <c r="M26" s="1077"/>
      <c r="N26" s="1077" t="s">
        <v>2</v>
      </c>
      <c r="O26" s="1077"/>
      <c r="P26" s="1077"/>
      <c r="Q26" s="1077"/>
      <c r="R26" s="1077"/>
      <c r="S26" s="1077"/>
    </row>
    <row r="27" spans="2:19" ht="15.75" customHeight="1" thickBot="1" x14ac:dyDescent="0.4">
      <c r="B27" s="1070" t="s">
        <v>40</v>
      </c>
      <c r="C27" s="1071"/>
      <c r="D27" s="1071"/>
      <c r="E27" s="1071"/>
      <c r="F27" s="1071"/>
      <c r="G27" s="1071"/>
      <c r="H27" s="1071"/>
      <c r="I27" s="1072"/>
      <c r="J27" s="1435"/>
      <c r="K27" s="1401"/>
      <c r="L27" s="1401"/>
      <c r="M27" s="1401"/>
      <c r="N27" s="1401"/>
      <c r="O27" s="1401"/>
      <c r="P27" s="1401"/>
      <c r="Q27" s="1401"/>
      <c r="R27" s="1401"/>
      <c r="S27" s="1402"/>
    </row>
    <row r="28" spans="2:19" x14ac:dyDescent="0.35">
      <c r="B28" s="9"/>
      <c r="C28" s="9"/>
      <c r="D28" s="9"/>
      <c r="E28" s="9"/>
      <c r="F28" s="9"/>
    </row>
    <row r="29" spans="2:19" ht="16" thickBot="1" x14ac:dyDescent="0.4">
      <c r="B29" s="1"/>
    </row>
    <row r="30" spans="2:19" ht="16" thickBot="1" x14ac:dyDescent="0.4">
      <c r="B30" s="1436"/>
      <c r="C30" s="1437"/>
      <c r="D30" s="1437"/>
      <c r="E30" s="1437"/>
      <c r="F30" s="1437"/>
      <c r="G30" s="1437"/>
      <c r="H30" s="1437"/>
      <c r="I30" s="1438" t="s">
        <v>2</v>
      </c>
      <c r="J30" s="1438"/>
      <c r="K30" s="1438"/>
      <c r="L30" s="1438"/>
      <c r="M30" s="1438"/>
      <c r="N30" s="1438"/>
      <c r="O30" s="1438"/>
      <c r="P30" s="1438"/>
      <c r="Q30" s="1437"/>
      <c r="R30" s="1437"/>
      <c r="S30" s="1439"/>
    </row>
    <row r="31" spans="2:19" ht="16" thickBot="1" x14ac:dyDescent="0.4">
      <c r="B31" s="1082" t="s">
        <v>2</v>
      </c>
      <c r="C31" s="1083"/>
      <c r="D31" s="1083"/>
      <c r="E31" s="1083"/>
      <c r="F31" s="1083"/>
      <c r="G31" s="1083"/>
      <c r="H31" s="1256"/>
      <c r="I31" s="1084"/>
      <c r="J31" s="1084"/>
      <c r="K31" s="1084"/>
      <c r="L31" s="1084"/>
      <c r="M31" s="1084"/>
      <c r="N31" s="1084"/>
      <c r="O31" s="1084"/>
      <c r="P31" s="1084"/>
      <c r="Q31" s="1084"/>
      <c r="R31" s="1084"/>
      <c r="S31" s="1085"/>
    </row>
    <row r="32" spans="2:19" ht="16" thickBot="1" x14ac:dyDescent="0.4">
      <c r="B32" s="1427"/>
      <c r="C32" s="1084"/>
      <c r="D32" s="1084"/>
      <c r="E32" s="1084"/>
      <c r="F32" s="1084"/>
      <c r="G32" s="1084"/>
      <c r="H32" s="1434"/>
      <c r="I32" s="1428" t="s">
        <v>135</v>
      </c>
      <c r="J32" s="1428"/>
      <c r="K32" s="1428"/>
      <c r="L32" s="1428"/>
      <c r="M32" s="1428"/>
      <c r="N32" s="1428"/>
      <c r="O32" s="1428"/>
      <c r="P32" s="1428"/>
      <c r="Q32" s="1084"/>
      <c r="R32" s="1084"/>
      <c r="S32" s="1085"/>
    </row>
    <row r="33" spans="2:23" ht="30" customHeight="1" thickBot="1" x14ac:dyDescent="0.4">
      <c r="B33" s="1098" t="s">
        <v>42</v>
      </c>
      <c r="C33" s="1089"/>
      <c r="D33" s="1089"/>
      <c r="E33" s="1089"/>
      <c r="F33" s="1089"/>
      <c r="G33" s="1089"/>
      <c r="H33" s="1272"/>
      <c r="I33" s="1089" t="s">
        <v>319</v>
      </c>
      <c r="J33" s="1089"/>
      <c r="K33" s="1089"/>
      <c r="L33" s="1089"/>
      <c r="M33" s="1089"/>
      <c r="N33" s="1089"/>
      <c r="O33" s="1089"/>
      <c r="P33" s="1089"/>
      <c r="Q33" s="1084"/>
      <c r="R33" s="1084"/>
      <c r="S33" s="1085"/>
    </row>
    <row r="34" spans="2:23" ht="16" thickBot="1" x14ac:dyDescent="0.4">
      <c r="B34" s="1082" t="s">
        <v>44</v>
      </c>
      <c r="C34" s="1083"/>
      <c r="D34" s="1083"/>
      <c r="E34" s="1083"/>
      <c r="F34" s="1083"/>
      <c r="G34" s="1083"/>
      <c r="H34" s="1256"/>
      <c r="I34" s="1089" t="s">
        <v>45</v>
      </c>
      <c r="J34" s="1089"/>
      <c r="K34" s="1089"/>
      <c r="L34" s="1089"/>
      <c r="M34" s="1089"/>
      <c r="N34" s="1089"/>
      <c r="O34" s="1089"/>
      <c r="P34" s="1089"/>
      <c r="Q34" s="1084"/>
      <c r="R34" s="1084"/>
      <c r="S34" s="1085"/>
    </row>
    <row r="35" spans="2:23" ht="16" thickBot="1" x14ac:dyDescent="0.4">
      <c r="B35" s="1098" t="s">
        <v>46</v>
      </c>
      <c r="C35" s="1089"/>
      <c r="D35" s="1089"/>
      <c r="E35" s="1089"/>
      <c r="F35" s="1089"/>
      <c r="G35" s="1089"/>
      <c r="H35" s="1272"/>
      <c r="I35" s="1089" t="s">
        <v>47</v>
      </c>
      <c r="J35" s="1089"/>
      <c r="K35" s="1089"/>
      <c r="L35" s="1089"/>
      <c r="M35" s="1089"/>
      <c r="N35" s="1089"/>
      <c r="O35" s="1089"/>
      <c r="P35" s="1089"/>
      <c r="Q35" s="1084"/>
      <c r="R35" s="1084"/>
      <c r="S35" s="1085"/>
    </row>
    <row r="36" spans="2:23" ht="16" thickBot="1" x14ac:dyDescent="0.4">
      <c r="B36" s="1082" t="s">
        <v>50</v>
      </c>
      <c r="C36" s="1083"/>
      <c r="D36" s="1083"/>
      <c r="E36" s="1083"/>
      <c r="F36" s="1083"/>
      <c r="G36" s="1083"/>
      <c r="H36" s="1256"/>
      <c r="I36" s="1089" t="s">
        <v>320</v>
      </c>
      <c r="J36" s="1089"/>
      <c r="K36" s="1089"/>
      <c r="L36" s="1089"/>
      <c r="M36" s="1089"/>
      <c r="N36" s="1089"/>
      <c r="O36" s="1089"/>
      <c r="P36" s="1089"/>
      <c r="Q36" s="1084"/>
      <c r="R36" s="1084"/>
      <c r="S36" s="1085"/>
    </row>
    <row r="37" spans="2:23" ht="16" thickBot="1" x14ac:dyDescent="0.4">
      <c r="B37" s="1082" t="s">
        <v>48</v>
      </c>
      <c r="C37" s="1083"/>
      <c r="D37" s="1083"/>
      <c r="E37" s="1083"/>
      <c r="F37" s="1083"/>
      <c r="G37" s="1083"/>
      <c r="H37" s="1256"/>
      <c r="I37" s="1089" t="s">
        <v>321</v>
      </c>
      <c r="J37" s="1089"/>
      <c r="K37" s="1089"/>
      <c r="L37" s="1089"/>
      <c r="M37" s="1089"/>
      <c r="N37" s="1089"/>
      <c r="O37" s="1089"/>
      <c r="P37" s="1089"/>
      <c r="Q37" s="1084"/>
      <c r="R37" s="1084"/>
      <c r="S37" s="1085"/>
    </row>
    <row r="38" spans="2:23" ht="19.5" customHeight="1" x14ac:dyDescent="0.35">
      <c r="B38" s="1257" t="s">
        <v>50</v>
      </c>
      <c r="C38" s="1258"/>
      <c r="D38" s="1258"/>
      <c r="E38" s="1258"/>
      <c r="F38" s="1258"/>
      <c r="G38" s="1258"/>
      <c r="H38" s="1440"/>
      <c r="I38" s="1092" t="s">
        <v>51</v>
      </c>
      <c r="J38" s="1092"/>
      <c r="K38" s="26"/>
      <c r="L38" s="286"/>
      <c r="M38" s="206" t="s">
        <v>52</v>
      </c>
      <c r="N38" s="26"/>
      <c r="O38" s="26"/>
      <c r="P38" s="26"/>
      <c r="Q38" s="1093"/>
      <c r="R38" s="1093"/>
      <c r="S38" s="1094"/>
    </row>
    <row r="39" spans="2:23" ht="33" customHeight="1" thickBot="1" x14ac:dyDescent="0.4">
      <c r="B39" s="1259"/>
      <c r="C39" s="1260"/>
      <c r="D39" s="1260"/>
      <c r="E39" s="1260"/>
      <c r="F39" s="1260"/>
      <c r="G39" s="1260"/>
      <c r="H39" s="1441"/>
      <c r="I39" s="1096" t="s">
        <v>322</v>
      </c>
      <c r="J39" s="1096"/>
      <c r="K39" s="1096"/>
      <c r="L39" s="1442"/>
      <c r="M39" s="205" t="s">
        <v>323</v>
      </c>
      <c r="N39" s="28"/>
      <c r="O39" s="28"/>
      <c r="P39" s="28"/>
      <c r="Q39" s="4"/>
      <c r="R39" s="4"/>
      <c r="S39" s="5"/>
    </row>
    <row r="40" spans="2:23" ht="15" thickBot="1" x14ac:dyDescent="0.4">
      <c r="B40" s="1343" t="s">
        <v>55</v>
      </c>
      <c r="C40" s="1092"/>
      <c r="D40" s="1092"/>
      <c r="E40" s="1092"/>
      <c r="F40" s="1092"/>
      <c r="G40" s="1284"/>
      <c r="H40" s="1092" t="s">
        <v>56</v>
      </c>
      <c r="I40" s="1092"/>
      <c r="J40" s="1284"/>
      <c r="K40" s="1186" t="s">
        <v>57</v>
      </c>
      <c r="L40" s="1186"/>
      <c r="M40" s="1186"/>
      <c r="N40" s="1186"/>
      <c r="O40" s="1186"/>
      <c r="P40" s="1340"/>
      <c r="Q40" s="1092" t="s">
        <v>58</v>
      </c>
      <c r="R40" s="1092"/>
      <c r="S40" s="1350"/>
    </row>
    <row r="41" spans="2:23" ht="15" thickBot="1" x14ac:dyDescent="0.4">
      <c r="B41" s="1345"/>
      <c r="C41" s="1171"/>
      <c r="D41" s="1171"/>
      <c r="E41" s="1171"/>
      <c r="F41" s="1171"/>
      <c r="G41" s="1349"/>
      <c r="H41" s="1171"/>
      <c r="I41" s="1171"/>
      <c r="J41" s="1349"/>
      <c r="K41" s="1186" t="s">
        <v>59</v>
      </c>
      <c r="L41" s="1340"/>
      <c r="M41" s="291" t="s">
        <v>60</v>
      </c>
      <c r="N41" s="1280" t="s">
        <v>61</v>
      </c>
      <c r="O41" s="1340"/>
      <c r="P41" s="294" t="s">
        <v>62</v>
      </c>
      <c r="Q41" s="1171"/>
      <c r="R41" s="1171"/>
      <c r="S41" s="1351"/>
    </row>
    <row r="42" spans="2:23" ht="15" thickBot="1" x14ac:dyDescent="0.4">
      <c r="B42" s="1182">
        <v>1</v>
      </c>
      <c r="C42" s="1186"/>
      <c r="D42" s="1186"/>
      <c r="E42" s="1186"/>
      <c r="F42" s="1186"/>
      <c r="G42" s="1340"/>
      <c r="H42" s="1186">
        <v>2</v>
      </c>
      <c r="I42" s="1186"/>
      <c r="J42" s="1340"/>
      <c r="K42" s="1186">
        <v>3</v>
      </c>
      <c r="L42" s="1340"/>
      <c r="M42" s="292">
        <v>4</v>
      </c>
      <c r="N42" s="1280">
        <v>5</v>
      </c>
      <c r="O42" s="1340"/>
      <c r="P42" s="295">
        <v>6</v>
      </c>
      <c r="Q42" s="1186" t="s">
        <v>63</v>
      </c>
      <c r="R42" s="1186"/>
      <c r="S42" s="1341"/>
    </row>
    <row r="43" spans="2:23" x14ac:dyDescent="0.35">
      <c r="B43" s="109">
        <v>5</v>
      </c>
      <c r="C43" s="128">
        <v>1</v>
      </c>
      <c r="D43" s="104"/>
      <c r="E43" s="129"/>
      <c r="F43" s="130"/>
      <c r="G43" s="250"/>
      <c r="H43" s="1246" t="s">
        <v>64</v>
      </c>
      <c r="I43" s="1246"/>
      <c r="J43" s="1247"/>
      <c r="K43" s="1278">
        <v>0</v>
      </c>
      <c r="L43" s="1249"/>
      <c r="M43" s="293" t="s">
        <v>2</v>
      </c>
      <c r="N43" s="1250">
        <v>0</v>
      </c>
      <c r="O43" s="1251"/>
      <c r="P43" s="296" t="s">
        <v>2</v>
      </c>
      <c r="Q43" s="1443">
        <f>Q44</f>
        <v>35000000</v>
      </c>
      <c r="R43" s="1443"/>
      <c r="S43" s="1444"/>
    </row>
    <row r="44" spans="2:23" ht="18.75" customHeight="1" x14ac:dyDescent="0.35">
      <c r="B44" s="66">
        <v>5</v>
      </c>
      <c r="C44" s="67">
        <v>1</v>
      </c>
      <c r="D44" s="68" t="s">
        <v>73</v>
      </c>
      <c r="E44" s="127"/>
      <c r="F44" s="127"/>
      <c r="G44" s="225"/>
      <c r="H44" s="1232" t="s">
        <v>118</v>
      </c>
      <c r="I44" s="1294"/>
      <c r="J44" s="1294"/>
      <c r="K44" s="1295">
        <v>0</v>
      </c>
      <c r="L44" s="1295"/>
      <c r="M44" s="73" t="s">
        <v>2</v>
      </c>
      <c r="N44" s="1240">
        <v>0</v>
      </c>
      <c r="O44" s="1240"/>
      <c r="P44" s="74" t="s">
        <v>2</v>
      </c>
      <c r="Q44" s="1240">
        <f>Q109</f>
        <v>35000000</v>
      </c>
      <c r="R44" s="1240"/>
      <c r="S44" s="1240"/>
    </row>
    <row r="45" spans="2:23" ht="16.5" customHeight="1" x14ac:dyDescent="0.35">
      <c r="B45" s="66">
        <v>5</v>
      </c>
      <c r="C45" s="67">
        <v>1</v>
      </c>
      <c r="D45" s="68" t="s">
        <v>73</v>
      </c>
      <c r="E45" s="69" t="s">
        <v>73</v>
      </c>
      <c r="F45" s="127"/>
      <c r="G45" s="132"/>
      <c r="H45" s="1294" t="s">
        <v>324</v>
      </c>
      <c r="I45" s="1294"/>
      <c r="J45" s="1294"/>
      <c r="K45" s="1295">
        <v>0</v>
      </c>
      <c r="L45" s="1295"/>
      <c r="M45" s="73" t="s">
        <v>2</v>
      </c>
      <c r="N45" s="1240">
        <v>0</v>
      </c>
      <c r="O45" s="1240"/>
      <c r="P45" s="74" t="s">
        <v>2</v>
      </c>
      <c r="Q45" s="1240">
        <f>Q46</f>
        <v>92172000</v>
      </c>
      <c r="R45" s="1240"/>
      <c r="S45" s="1240"/>
      <c r="W45" s="80"/>
    </row>
    <row r="46" spans="2:23" ht="24" customHeight="1" x14ac:dyDescent="0.35">
      <c r="B46" s="66">
        <v>5</v>
      </c>
      <c r="C46" s="67">
        <v>1</v>
      </c>
      <c r="D46" s="68" t="s">
        <v>73</v>
      </c>
      <c r="E46" s="69" t="s">
        <v>73</v>
      </c>
      <c r="F46" s="69" t="s">
        <v>65</v>
      </c>
      <c r="G46" s="132"/>
      <c r="H46" s="1294" t="s">
        <v>325</v>
      </c>
      <c r="I46" s="1294"/>
      <c r="J46" s="1294"/>
      <c r="K46" s="1295">
        <v>0</v>
      </c>
      <c r="L46" s="1295"/>
      <c r="M46" s="73"/>
      <c r="N46" s="1240">
        <v>0</v>
      </c>
      <c r="O46" s="1240"/>
      <c r="P46" s="74"/>
      <c r="Q46" s="1241">
        <f>Q54</f>
        <v>92172000</v>
      </c>
      <c r="R46" s="1241"/>
      <c r="S46" s="1241"/>
    </row>
    <row r="47" spans="2:23" ht="21" customHeight="1" x14ac:dyDescent="0.35">
      <c r="B47" s="66">
        <v>5</v>
      </c>
      <c r="C47" s="67">
        <v>1</v>
      </c>
      <c r="D47" s="68" t="s">
        <v>73</v>
      </c>
      <c r="E47" s="69" t="s">
        <v>73</v>
      </c>
      <c r="F47" s="69" t="s">
        <v>65</v>
      </c>
      <c r="G47" s="70" t="s">
        <v>326</v>
      </c>
      <c r="H47" s="1294" t="s">
        <v>327</v>
      </c>
      <c r="I47" s="1294"/>
      <c r="J47" s="1294"/>
      <c r="K47" s="1295"/>
      <c r="L47" s="1448"/>
      <c r="M47" s="210" t="s">
        <v>2</v>
      </c>
      <c r="N47" s="1240"/>
      <c r="O47" s="1339"/>
      <c r="P47" s="122">
        <v>0</v>
      </c>
      <c r="Q47" s="1240">
        <f>SUM(Q49:S51)</f>
        <v>4470000</v>
      </c>
      <c r="R47" s="1240"/>
      <c r="S47" s="1240"/>
      <c r="W47" s="81"/>
    </row>
    <row r="48" spans="2:23" ht="21" customHeight="1" x14ac:dyDescent="0.35">
      <c r="B48" s="1445"/>
      <c r="C48" s="1446"/>
      <c r="D48" s="1446"/>
      <c r="E48" s="1446"/>
      <c r="F48" s="1446"/>
      <c r="G48" s="1447"/>
      <c r="H48" s="1429" t="s">
        <v>328</v>
      </c>
      <c r="I48" s="1430"/>
      <c r="J48" s="1431"/>
      <c r="K48" s="1220"/>
      <c r="L48" s="1253"/>
      <c r="M48" s="311"/>
      <c r="N48" s="1252"/>
      <c r="O48" s="1253"/>
      <c r="P48" s="318"/>
      <c r="Q48" s="1224"/>
      <c r="R48" s="1224"/>
      <c r="S48" s="1223"/>
    </row>
    <row r="49" spans="2:19" ht="19.5" customHeight="1" x14ac:dyDescent="0.35">
      <c r="B49" s="98"/>
      <c r="C49" s="94"/>
      <c r="D49" s="95"/>
      <c r="E49" s="96"/>
      <c r="F49" s="96"/>
      <c r="G49" s="99"/>
      <c r="H49" s="967" t="s">
        <v>72</v>
      </c>
      <c r="I49" s="1201"/>
      <c r="J49" s="1202"/>
      <c r="K49" s="1225">
        <v>6</v>
      </c>
      <c r="L49" s="1242"/>
      <c r="M49" s="312" t="s">
        <v>329</v>
      </c>
      <c r="N49" s="1432">
        <v>295000</v>
      </c>
      <c r="O49" s="1433"/>
      <c r="P49" s="317">
        <v>0</v>
      </c>
      <c r="Q49" s="1229">
        <f>K49*N49</f>
        <v>1770000</v>
      </c>
      <c r="R49" s="1229"/>
      <c r="S49" s="1228"/>
    </row>
    <row r="50" spans="2:19" ht="19.5" customHeight="1" x14ac:dyDescent="0.35">
      <c r="B50" s="98"/>
      <c r="C50" s="94"/>
      <c r="D50" s="95"/>
      <c r="E50" s="96"/>
      <c r="F50" s="96"/>
      <c r="G50" s="99"/>
      <c r="H50" s="1429" t="s">
        <v>330</v>
      </c>
      <c r="I50" s="1430"/>
      <c r="J50" s="1431"/>
      <c r="K50" s="1220"/>
      <c r="L50" s="1253"/>
      <c r="M50" s="311"/>
      <c r="N50" s="1252"/>
      <c r="O50" s="1253"/>
      <c r="P50" s="318"/>
      <c r="Q50" s="1224"/>
      <c r="R50" s="1224"/>
      <c r="S50" s="1223"/>
    </row>
    <row r="51" spans="2:19" ht="19.5" customHeight="1" x14ac:dyDescent="0.35">
      <c r="B51" s="98"/>
      <c r="C51" s="94"/>
      <c r="D51" s="95"/>
      <c r="E51" s="96"/>
      <c r="F51" s="96"/>
      <c r="G51" s="99"/>
      <c r="H51" s="967" t="s">
        <v>72</v>
      </c>
      <c r="I51" s="1201"/>
      <c r="J51" s="1202"/>
      <c r="K51" s="1225">
        <v>3</v>
      </c>
      <c r="L51" s="1242"/>
      <c r="M51" s="312" t="s">
        <v>329</v>
      </c>
      <c r="N51" s="1432">
        <v>900000</v>
      </c>
      <c r="O51" s="1433"/>
      <c r="P51" s="317">
        <v>0</v>
      </c>
      <c r="Q51" s="1229">
        <f>K51*N51</f>
        <v>2700000</v>
      </c>
      <c r="R51" s="1229"/>
      <c r="S51" s="1228"/>
    </row>
    <row r="52" spans="2:19" ht="19.5" customHeight="1" x14ac:dyDescent="0.35">
      <c r="B52" s="66">
        <v>5</v>
      </c>
      <c r="C52" s="67">
        <v>1</v>
      </c>
      <c r="D52" s="68" t="s">
        <v>73</v>
      </c>
      <c r="E52" s="69" t="s">
        <v>73</v>
      </c>
      <c r="F52" s="127"/>
      <c r="G52" s="132"/>
      <c r="H52" s="1294" t="s">
        <v>331</v>
      </c>
      <c r="I52" s="1294"/>
      <c r="J52" s="1294"/>
      <c r="K52" s="1295">
        <v>0</v>
      </c>
      <c r="L52" s="1448"/>
      <c r="M52" s="290" t="s">
        <v>2</v>
      </c>
      <c r="N52" s="1234">
        <v>0</v>
      </c>
      <c r="O52" s="1339"/>
      <c r="P52" s="318" t="s">
        <v>2</v>
      </c>
      <c r="Q52" s="1234">
        <f>Q53</f>
        <v>92172000</v>
      </c>
      <c r="R52" s="1240"/>
      <c r="S52" s="1240"/>
    </row>
    <row r="53" spans="2:19" ht="19.5" customHeight="1" x14ac:dyDescent="0.35">
      <c r="B53" s="66">
        <v>5</v>
      </c>
      <c r="C53" s="67">
        <v>1</v>
      </c>
      <c r="D53" s="68" t="s">
        <v>73</v>
      </c>
      <c r="E53" s="69" t="s">
        <v>73</v>
      </c>
      <c r="F53" s="69" t="s">
        <v>65</v>
      </c>
      <c r="G53" s="132"/>
      <c r="H53" s="1294" t="s">
        <v>332</v>
      </c>
      <c r="I53" s="1294"/>
      <c r="J53" s="1294"/>
      <c r="K53" s="1295">
        <v>0</v>
      </c>
      <c r="L53" s="1448"/>
      <c r="M53" s="290"/>
      <c r="N53" s="1234">
        <v>0</v>
      </c>
      <c r="O53" s="1339"/>
      <c r="P53" s="318"/>
      <c r="Q53" s="1223">
        <f>Q54</f>
        <v>92172000</v>
      </c>
      <c r="R53" s="1241"/>
      <c r="S53" s="1241"/>
    </row>
    <row r="54" spans="2:19" ht="48" customHeight="1" x14ac:dyDescent="0.35">
      <c r="B54" s="66">
        <v>5</v>
      </c>
      <c r="C54" s="67">
        <v>1</v>
      </c>
      <c r="D54" s="68" t="s">
        <v>73</v>
      </c>
      <c r="E54" s="69" t="s">
        <v>73</v>
      </c>
      <c r="F54" s="69" t="s">
        <v>65</v>
      </c>
      <c r="G54" s="70" t="s">
        <v>333</v>
      </c>
      <c r="H54" s="1230" t="s">
        <v>334</v>
      </c>
      <c r="I54" s="1231"/>
      <c r="J54" s="1236"/>
      <c r="K54" s="1237"/>
      <c r="L54" s="1238"/>
      <c r="M54" s="284"/>
      <c r="N54" s="1237"/>
      <c r="O54" s="1238"/>
      <c r="P54" s="272"/>
      <c r="Q54" s="1234">
        <f>SUM(Q55:S61)</f>
        <v>92172000</v>
      </c>
      <c r="R54" s="1240"/>
      <c r="S54" s="1240"/>
    </row>
    <row r="55" spans="2:19" ht="33" customHeight="1" x14ac:dyDescent="0.35">
      <c r="B55" s="115"/>
      <c r="C55" s="116"/>
      <c r="D55" s="116"/>
      <c r="E55" s="116"/>
      <c r="F55" s="116"/>
      <c r="G55" s="117"/>
      <c r="H55" s="1429" t="s">
        <v>335</v>
      </c>
      <c r="I55" s="1430"/>
      <c r="J55" s="1450"/>
      <c r="K55" s="1449"/>
      <c r="L55" s="1242"/>
      <c r="M55" s="312"/>
      <c r="N55" s="1432"/>
      <c r="O55" s="1433"/>
      <c r="P55" s="317"/>
      <c r="Q55" s="1229"/>
      <c r="R55" s="1229"/>
      <c r="S55" s="1229"/>
    </row>
    <row r="56" spans="2:19" ht="19.5" customHeight="1" x14ac:dyDescent="0.35">
      <c r="B56" s="109"/>
      <c r="C56" s="104"/>
      <c r="D56" s="105"/>
      <c r="E56" s="106"/>
      <c r="F56" s="106"/>
      <c r="G56" s="107"/>
      <c r="H56" s="211" t="s">
        <v>72</v>
      </c>
      <c r="I56" s="1201" t="s">
        <v>336</v>
      </c>
      <c r="J56" s="1426"/>
      <c r="K56" s="1492">
        <v>2</v>
      </c>
      <c r="L56" s="1493"/>
      <c r="M56" s="312" t="s">
        <v>337</v>
      </c>
      <c r="N56" s="1432">
        <v>20724000</v>
      </c>
      <c r="O56" s="1433"/>
      <c r="P56" s="317"/>
      <c r="Q56" s="1229">
        <f>K56*N56</f>
        <v>41448000</v>
      </c>
      <c r="R56" s="1229"/>
      <c r="S56" s="1228"/>
    </row>
    <row r="57" spans="2:19" ht="35.25" customHeight="1" x14ac:dyDescent="0.35">
      <c r="B57" s="98"/>
      <c r="C57" s="94"/>
      <c r="D57" s="95"/>
      <c r="E57" s="96"/>
      <c r="F57" s="96"/>
      <c r="G57" s="99"/>
      <c r="H57" s="211" t="s">
        <v>72</v>
      </c>
      <c r="I57" s="1201" t="s">
        <v>338</v>
      </c>
      <c r="J57" s="1426"/>
      <c r="K57" s="1451">
        <v>1</v>
      </c>
      <c r="L57" s="1452"/>
      <c r="M57" s="313" t="s">
        <v>339</v>
      </c>
      <c r="N57" s="1453">
        <v>20724000</v>
      </c>
      <c r="O57" s="1454"/>
      <c r="P57" s="319"/>
      <c r="Q57" s="1455">
        <f>K57*N57</f>
        <v>20724000</v>
      </c>
      <c r="R57" s="1455"/>
      <c r="S57" s="1456"/>
    </row>
    <row r="58" spans="2:19" ht="33.75" customHeight="1" x14ac:dyDescent="0.35">
      <c r="B58" s="109"/>
      <c r="C58" s="104"/>
      <c r="D58" s="105"/>
      <c r="E58" s="106"/>
      <c r="F58" s="106"/>
      <c r="G58" s="107"/>
      <c r="H58" s="1463" t="s">
        <v>338</v>
      </c>
      <c r="I58" s="1464"/>
      <c r="J58" s="1465"/>
      <c r="K58" s="1457"/>
      <c r="L58" s="1458"/>
      <c r="M58" s="314"/>
      <c r="N58" s="1459"/>
      <c r="O58" s="1460"/>
      <c r="P58" s="320"/>
      <c r="Q58" s="1461"/>
      <c r="R58" s="1461"/>
      <c r="S58" s="1462"/>
    </row>
    <row r="59" spans="2:19" ht="19.5" customHeight="1" x14ac:dyDescent="0.35">
      <c r="B59" s="98"/>
      <c r="C59" s="94"/>
      <c r="D59" s="95"/>
      <c r="E59" s="96"/>
      <c r="F59" s="96"/>
      <c r="G59" s="99"/>
      <c r="H59" s="211" t="s">
        <v>72</v>
      </c>
      <c r="I59" s="1201" t="s">
        <v>340</v>
      </c>
      <c r="J59" s="1426"/>
      <c r="K59" s="1449">
        <v>1</v>
      </c>
      <c r="L59" s="1242"/>
      <c r="M59" s="312" t="s">
        <v>339</v>
      </c>
      <c r="N59" s="1432">
        <v>10000000</v>
      </c>
      <c r="O59" s="1433"/>
      <c r="P59" s="139"/>
      <c r="Q59" s="1227">
        <f>K59*N59</f>
        <v>10000000</v>
      </c>
      <c r="R59" s="1229"/>
      <c r="S59" s="1228"/>
    </row>
    <row r="60" spans="2:19" ht="27.75" customHeight="1" x14ac:dyDescent="0.35">
      <c r="B60" s="108"/>
      <c r="C60" s="100"/>
      <c r="D60" s="101"/>
      <c r="E60" s="102"/>
      <c r="F60" s="102"/>
      <c r="G60" s="103"/>
      <c r="H60" s="1467" t="s">
        <v>342</v>
      </c>
      <c r="I60" s="1243"/>
      <c r="J60" s="1468"/>
      <c r="K60" s="1252"/>
      <c r="L60" s="1253"/>
      <c r="M60" s="290"/>
      <c r="N60" s="1469"/>
      <c r="O60" s="1470"/>
      <c r="P60" s="122"/>
      <c r="Q60" s="1222"/>
      <c r="R60" s="1224"/>
      <c r="S60" s="1223"/>
    </row>
    <row r="61" spans="2:19" ht="19.5" customHeight="1" x14ac:dyDescent="0.35">
      <c r="B61" s="98"/>
      <c r="C61" s="94"/>
      <c r="D61" s="95"/>
      <c r="E61" s="96"/>
      <c r="F61" s="96"/>
      <c r="G61" s="99"/>
      <c r="H61" s="211" t="s">
        <v>72</v>
      </c>
      <c r="I61" s="1201" t="s">
        <v>340</v>
      </c>
      <c r="J61" s="1426"/>
      <c r="K61" s="1449">
        <v>2</v>
      </c>
      <c r="L61" s="1242"/>
      <c r="M61" s="312" t="s">
        <v>339</v>
      </c>
      <c r="N61" s="1229">
        <v>10000000</v>
      </c>
      <c r="O61" s="1466"/>
      <c r="P61" s="139"/>
      <c r="Q61" s="1227">
        <f>K61*N61</f>
        <v>20000000</v>
      </c>
      <c r="R61" s="1229"/>
      <c r="S61" s="1228"/>
    </row>
    <row r="62" spans="2:19" ht="51.75" customHeight="1" x14ac:dyDescent="0.35">
      <c r="B62" s="66">
        <v>5</v>
      </c>
      <c r="C62" s="67">
        <v>1</v>
      </c>
      <c r="D62" s="68" t="s">
        <v>73</v>
      </c>
      <c r="E62" s="69" t="s">
        <v>73</v>
      </c>
      <c r="F62" s="69" t="s">
        <v>65</v>
      </c>
      <c r="G62" s="70" t="s">
        <v>333</v>
      </c>
      <c r="H62" s="1230" t="s">
        <v>334</v>
      </c>
      <c r="I62" s="1231"/>
      <c r="J62" s="1236"/>
      <c r="K62" s="1237"/>
      <c r="L62" s="1238"/>
      <c r="M62" s="284"/>
      <c r="N62" s="1237"/>
      <c r="O62" s="1238"/>
      <c r="P62" s="114"/>
      <c r="Q62" s="1240">
        <f>SUM(Q64:S66)</f>
        <v>17478000</v>
      </c>
      <c r="R62" s="1240"/>
      <c r="S62" s="1240"/>
    </row>
    <row r="63" spans="2:19" ht="19.5" customHeight="1" x14ac:dyDescent="0.35">
      <c r="B63" s="109"/>
      <c r="C63" s="104"/>
      <c r="D63" s="105"/>
      <c r="E63" s="106"/>
      <c r="F63" s="106"/>
      <c r="G63" s="107"/>
      <c r="H63" s="1463" t="s">
        <v>343</v>
      </c>
      <c r="I63" s="1464"/>
      <c r="J63" s="1464"/>
      <c r="K63" s="1225"/>
      <c r="L63" s="1226"/>
      <c r="M63" s="315"/>
      <c r="N63" s="1497"/>
      <c r="O63" s="1228"/>
      <c r="P63" s="42"/>
      <c r="Q63" s="51"/>
      <c r="R63" s="53"/>
      <c r="S63" s="52"/>
    </row>
    <row r="64" spans="2:19" ht="22.5" customHeight="1" x14ac:dyDescent="0.35">
      <c r="B64" s="109"/>
      <c r="C64" s="104"/>
      <c r="D64" s="105"/>
      <c r="E64" s="106"/>
      <c r="F64" s="106"/>
      <c r="G64" s="107"/>
      <c r="H64" s="56" t="s">
        <v>72</v>
      </c>
      <c r="I64" s="1201" t="s">
        <v>344</v>
      </c>
      <c r="J64" s="1202"/>
      <c r="K64" s="1225">
        <v>6</v>
      </c>
      <c r="L64" s="1226"/>
      <c r="M64" s="41" t="s">
        <v>345</v>
      </c>
      <c r="N64" s="1227">
        <v>1413000</v>
      </c>
      <c r="O64" s="1228"/>
      <c r="P64" s="42"/>
      <c r="Q64" s="1227">
        <f>K64*N64</f>
        <v>8478000</v>
      </c>
      <c r="R64" s="1229"/>
      <c r="S64" s="1228"/>
    </row>
    <row r="65" spans="2:19" ht="29.25" customHeight="1" x14ac:dyDescent="0.35">
      <c r="B65" s="98"/>
      <c r="C65" s="94"/>
      <c r="D65" s="95"/>
      <c r="E65" s="96"/>
      <c r="F65" s="96"/>
      <c r="G65" s="99"/>
      <c r="H65" s="1467" t="s">
        <v>346</v>
      </c>
      <c r="I65" s="1243"/>
      <c r="J65" s="1244"/>
      <c r="K65" s="1225"/>
      <c r="L65" s="1221"/>
      <c r="M65" s="41"/>
      <c r="N65" s="1227"/>
      <c r="O65" s="1228"/>
      <c r="P65" s="75"/>
      <c r="Q65" s="1227"/>
      <c r="R65" s="1229"/>
      <c r="S65" s="1228"/>
    </row>
    <row r="66" spans="2:19" ht="19.5" customHeight="1" x14ac:dyDescent="0.35">
      <c r="B66" s="109"/>
      <c r="C66" s="104"/>
      <c r="D66" s="105"/>
      <c r="E66" s="106"/>
      <c r="F66" s="106"/>
      <c r="G66" s="107"/>
      <c r="H66" s="56" t="s">
        <v>72</v>
      </c>
      <c r="I66" s="1201" t="s">
        <v>340</v>
      </c>
      <c r="J66" s="1202"/>
      <c r="K66" s="1225">
        <v>6</v>
      </c>
      <c r="L66" s="1226"/>
      <c r="M66" s="41" t="s">
        <v>345</v>
      </c>
      <c r="N66" s="1227">
        <v>1500000</v>
      </c>
      <c r="O66" s="1228"/>
      <c r="P66" s="42"/>
      <c r="Q66" s="1227">
        <f>K66*N66</f>
        <v>9000000</v>
      </c>
      <c r="R66" s="1229"/>
      <c r="S66" s="1228"/>
    </row>
    <row r="67" spans="2:19" ht="20.25" customHeight="1" x14ac:dyDescent="0.35">
      <c r="B67" s="98"/>
      <c r="C67" s="94"/>
      <c r="D67" s="95"/>
      <c r="E67" s="96"/>
      <c r="F67" s="96"/>
      <c r="G67" s="99"/>
      <c r="H67" s="56"/>
      <c r="I67" s="1201"/>
      <c r="J67" s="1201"/>
      <c r="K67" s="1318" t="s">
        <v>347</v>
      </c>
      <c r="L67" s="1318"/>
      <c r="M67" s="1318"/>
      <c r="N67" s="1318"/>
      <c r="O67" s="1318"/>
      <c r="P67" s="122"/>
      <c r="Q67" s="971">
        <f>Q62+Q54+Q47</f>
        <v>114120000</v>
      </c>
      <c r="R67" s="985"/>
      <c r="S67" s="972"/>
    </row>
    <row r="68" spans="2:19" ht="30" customHeight="1" thickBot="1" x14ac:dyDescent="0.4">
      <c r="B68" s="57"/>
      <c r="C68" s="58"/>
      <c r="D68" s="59"/>
      <c r="E68" s="60"/>
      <c r="F68" s="60"/>
      <c r="G68" s="60"/>
      <c r="H68" s="48"/>
      <c r="I68" s="48"/>
      <c r="J68" s="48"/>
      <c r="K68" s="91"/>
      <c r="L68" s="91"/>
      <c r="M68" s="91"/>
      <c r="N68" s="91"/>
      <c r="O68" s="91"/>
      <c r="P68" s="91"/>
      <c r="Q68" s="92"/>
      <c r="R68" s="92"/>
      <c r="S68" s="93"/>
    </row>
    <row r="69" spans="2:19" ht="30" customHeight="1" thickBot="1" x14ac:dyDescent="0.4">
      <c r="B69" s="1427"/>
      <c r="C69" s="1084"/>
      <c r="D69" s="1084"/>
      <c r="E69" s="1084"/>
      <c r="F69" s="1084"/>
      <c r="G69" s="1084"/>
      <c r="H69" s="1084"/>
      <c r="I69" s="1428" t="s">
        <v>135</v>
      </c>
      <c r="J69" s="1428"/>
      <c r="K69" s="1428"/>
      <c r="L69" s="1428"/>
      <c r="M69" s="1428"/>
      <c r="N69" s="1428"/>
      <c r="O69" s="1428"/>
      <c r="P69" s="1428"/>
      <c r="Q69" s="1084"/>
      <c r="R69" s="1084"/>
      <c r="S69" s="1085"/>
    </row>
    <row r="70" spans="2:19" ht="30" customHeight="1" thickBot="1" x14ac:dyDescent="0.4">
      <c r="B70" s="1098" t="s">
        <v>42</v>
      </c>
      <c r="C70" s="1089"/>
      <c r="D70" s="1089"/>
      <c r="E70" s="1089"/>
      <c r="F70" s="1089"/>
      <c r="G70" s="1089"/>
      <c r="H70" s="1089"/>
      <c r="I70" s="1089" t="s">
        <v>348</v>
      </c>
      <c r="J70" s="1089"/>
      <c r="K70" s="1089"/>
      <c r="L70" s="1089"/>
      <c r="M70" s="1089"/>
      <c r="N70" s="1089"/>
      <c r="O70" s="1089"/>
      <c r="P70" s="1089"/>
      <c r="Q70" s="1084"/>
      <c r="R70" s="1084"/>
      <c r="S70" s="1085"/>
    </row>
    <row r="71" spans="2:19" ht="30" customHeight="1" thickBot="1" x14ac:dyDescent="0.4">
      <c r="B71" s="1082" t="s">
        <v>44</v>
      </c>
      <c r="C71" s="1083"/>
      <c r="D71" s="1083"/>
      <c r="E71" s="1083"/>
      <c r="F71" s="1083"/>
      <c r="G71" s="1083"/>
      <c r="H71" s="1083"/>
      <c r="I71" s="1089" t="s">
        <v>45</v>
      </c>
      <c r="J71" s="1089"/>
      <c r="K71" s="1089"/>
      <c r="L71" s="1089"/>
      <c r="M71" s="1089"/>
      <c r="N71" s="1089"/>
      <c r="O71" s="1089"/>
      <c r="P71" s="1089"/>
      <c r="Q71" s="1084"/>
      <c r="R71" s="1084"/>
      <c r="S71" s="1085"/>
    </row>
    <row r="72" spans="2:19" ht="30" customHeight="1" thickBot="1" x14ac:dyDescent="0.4">
      <c r="B72" s="1098" t="s">
        <v>46</v>
      </c>
      <c r="C72" s="1089"/>
      <c r="D72" s="1089"/>
      <c r="E72" s="1089"/>
      <c r="F72" s="1089"/>
      <c r="G72" s="1089"/>
      <c r="H72" s="1089"/>
      <c r="I72" s="1089" t="s">
        <v>47</v>
      </c>
      <c r="J72" s="1089"/>
      <c r="K72" s="1089"/>
      <c r="L72" s="1089"/>
      <c r="M72" s="1089"/>
      <c r="N72" s="1089"/>
      <c r="O72" s="1089"/>
      <c r="P72" s="1089"/>
      <c r="Q72" s="1084"/>
      <c r="R72" s="1084"/>
      <c r="S72" s="1085"/>
    </row>
    <row r="73" spans="2:19" ht="30" customHeight="1" thickBot="1" x14ac:dyDescent="0.4">
      <c r="B73" s="1082" t="s">
        <v>48</v>
      </c>
      <c r="C73" s="1083"/>
      <c r="D73" s="1083"/>
      <c r="E73" s="1083"/>
      <c r="F73" s="1083"/>
      <c r="G73" s="1083"/>
      <c r="H73" s="1083"/>
      <c r="I73" s="1089" t="s">
        <v>321</v>
      </c>
      <c r="J73" s="1089"/>
      <c r="K73" s="1089"/>
      <c r="L73" s="1089"/>
      <c r="M73" s="1089"/>
      <c r="N73" s="1089"/>
      <c r="O73" s="1089"/>
      <c r="P73" s="1089"/>
      <c r="Q73" s="1084"/>
      <c r="R73" s="1084"/>
      <c r="S73" s="1085"/>
    </row>
    <row r="74" spans="2:19" ht="21.75" customHeight="1" x14ac:dyDescent="0.35">
      <c r="B74" s="1257" t="s">
        <v>50</v>
      </c>
      <c r="C74" s="1258"/>
      <c r="D74" s="1258"/>
      <c r="E74" s="1258"/>
      <c r="F74" s="1258"/>
      <c r="G74" s="1258"/>
      <c r="H74" s="1258"/>
      <c r="I74" s="1092" t="s">
        <v>51</v>
      </c>
      <c r="J74" s="1092"/>
      <c r="K74" s="26"/>
      <c r="L74" s="26"/>
      <c r="M74" s="26" t="s">
        <v>349</v>
      </c>
      <c r="N74" s="26"/>
      <c r="O74" s="26"/>
      <c r="P74" s="26"/>
      <c r="Q74" s="1093"/>
      <c r="R74" s="1093"/>
      <c r="S74" s="1094"/>
    </row>
    <row r="75" spans="2:19" ht="26.25" customHeight="1" x14ac:dyDescent="0.35">
      <c r="B75" s="1281"/>
      <c r="C75" s="1282"/>
      <c r="D75" s="1282"/>
      <c r="E75" s="1282"/>
      <c r="F75" s="1282"/>
      <c r="G75" s="1282"/>
      <c r="H75" s="1282"/>
      <c r="I75" s="1170" t="s">
        <v>350</v>
      </c>
      <c r="J75" s="1170"/>
      <c r="K75" s="1170"/>
      <c r="L75" s="27"/>
      <c r="M75" s="27" t="s">
        <v>351</v>
      </c>
      <c r="N75" s="27"/>
      <c r="O75" s="27"/>
      <c r="P75" s="27"/>
      <c r="Q75" s="46"/>
      <c r="R75" s="46"/>
      <c r="S75" s="49"/>
    </row>
    <row r="76" spans="2:19" ht="23.25" customHeight="1" thickBot="1" x14ac:dyDescent="0.4">
      <c r="B76" s="54"/>
      <c r="C76" s="55"/>
      <c r="D76" s="55"/>
      <c r="E76" s="55"/>
      <c r="F76" s="55"/>
      <c r="G76" s="55"/>
      <c r="H76" s="55"/>
      <c r="I76" s="1171" t="s">
        <v>352</v>
      </c>
      <c r="J76" s="1171"/>
      <c r="K76" s="1171"/>
      <c r="L76" s="28"/>
      <c r="M76" s="28" t="s">
        <v>341</v>
      </c>
      <c r="N76" s="28"/>
      <c r="O76" s="28"/>
      <c r="P76" s="28"/>
      <c r="Q76" s="4"/>
      <c r="R76" s="4"/>
      <c r="S76" s="5"/>
    </row>
    <row r="77" spans="2:19" ht="15" thickBot="1" x14ac:dyDescent="0.4">
      <c r="B77" s="1343" t="s">
        <v>353</v>
      </c>
      <c r="C77" s="1092"/>
      <c r="D77" s="1092"/>
      <c r="E77" s="1092"/>
      <c r="F77" s="1092"/>
      <c r="G77" s="1344"/>
      <c r="H77" s="1347" t="s">
        <v>56</v>
      </c>
      <c r="I77" s="1092"/>
      <c r="J77" s="1344"/>
      <c r="K77" s="1185" t="s">
        <v>57</v>
      </c>
      <c r="L77" s="1186"/>
      <c r="M77" s="1186"/>
      <c r="N77" s="1186"/>
      <c r="O77" s="1186"/>
      <c r="P77" s="1183"/>
      <c r="Q77" s="1185" t="s">
        <v>354</v>
      </c>
      <c r="R77" s="1186"/>
      <c r="S77" s="1341"/>
    </row>
    <row r="78" spans="2:19" ht="15" thickBot="1" x14ac:dyDescent="0.4">
      <c r="B78" s="1345"/>
      <c r="C78" s="1171"/>
      <c r="D78" s="1171"/>
      <c r="E78" s="1171"/>
      <c r="F78" s="1171"/>
      <c r="G78" s="1346"/>
      <c r="H78" s="1348"/>
      <c r="I78" s="1171"/>
      <c r="J78" s="1346"/>
      <c r="K78" s="1185" t="s">
        <v>59</v>
      </c>
      <c r="L78" s="1183"/>
      <c r="M78" s="18" t="s">
        <v>60</v>
      </c>
      <c r="N78" s="1185" t="s">
        <v>355</v>
      </c>
      <c r="O78" s="1183"/>
      <c r="P78" s="19" t="s">
        <v>62</v>
      </c>
      <c r="Q78" s="1185" t="s">
        <v>356</v>
      </c>
      <c r="R78" s="1186"/>
      <c r="S78" s="1341"/>
    </row>
    <row r="79" spans="2:19" ht="15" thickBot="1" x14ac:dyDescent="0.4">
      <c r="B79" s="1182">
        <v>1</v>
      </c>
      <c r="C79" s="1186"/>
      <c r="D79" s="1186"/>
      <c r="E79" s="1186"/>
      <c r="F79" s="1186"/>
      <c r="G79" s="1183"/>
      <c r="H79" s="1185">
        <v>2</v>
      </c>
      <c r="I79" s="1186"/>
      <c r="J79" s="1183"/>
      <c r="K79" s="1185">
        <v>3</v>
      </c>
      <c r="L79" s="1183"/>
      <c r="M79" s="12">
        <v>4</v>
      </c>
      <c r="N79" s="1185">
        <v>5</v>
      </c>
      <c r="O79" s="1183"/>
      <c r="P79" s="12">
        <v>6</v>
      </c>
      <c r="Q79" s="1185" t="s">
        <v>63</v>
      </c>
      <c r="R79" s="1186"/>
      <c r="S79" s="1341"/>
    </row>
    <row r="80" spans="2:19" ht="19.5" customHeight="1" x14ac:dyDescent="0.35">
      <c r="B80" s="66">
        <v>5</v>
      </c>
      <c r="C80" s="67">
        <v>1</v>
      </c>
      <c r="D80" s="68" t="s">
        <v>73</v>
      </c>
      <c r="E80" s="69" t="s">
        <v>78</v>
      </c>
      <c r="F80" s="127"/>
      <c r="G80" s="132"/>
      <c r="H80" s="1472" t="s">
        <v>331</v>
      </c>
      <c r="I80" s="1473"/>
      <c r="J80" s="1474"/>
      <c r="K80" s="1475"/>
      <c r="L80" s="1374"/>
      <c r="M80" s="302" t="s">
        <v>2</v>
      </c>
      <c r="N80" s="1485"/>
      <c r="O80" s="1376"/>
      <c r="P80" s="305" t="s">
        <v>2</v>
      </c>
      <c r="Q80" s="1375">
        <f>Q81</f>
        <v>18350000</v>
      </c>
      <c r="R80" s="1375"/>
      <c r="S80" s="1398"/>
    </row>
    <row r="81" spans="2:23" ht="16.5" customHeight="1" x14ac:dyDescent="0.35">
      <c r="B81" s="66">
        <v>5</v>
      </c>
      <c r="C81" s="67">
        <v>1</v>
      </c>
      <c r="D81" s="68" t="s">
        <v>73</v>
      </c>
      <c r="E81" s="69" t="s">
        <v>78</v>
      </c>
      <c r="F81" s="69" t="s">
        <v>73</v>
      </c>
      <c r="G81" s="132"/>
      <c r="H81" s="1476" t="s">
        <v>332</v>
      </c>
      <c r="I81" s="1378"/>
      <c r="J81" s="1379"/>
      <c r="K81" s="1394"/>
      <c r="L81" s="1381"/>
      <c r="M81" s="243"/>
      <c r="N81" s="1380"/>
      <c r="O81" s="1381"/>
      <c r="P81" s="226"/>
      <c r="Q81" s="1131">
        <f>Q82+Q85+Q88</f>
        <v>18350000</v>
      </c>
      <c r="R81" s="1131"/>
      <c r="S81" s="1471"/>
    </row>
    <row r="82" spans="2:23" ht="47.25" customHeight="1" x14ac:dyDescent="0.35">
      <c r="B82" s="66">
        <v>5</v>
      </c>
      <c r="C82" s="67">
        <v>1</v>
      </c>
      <c r="D82" s="68" t="s">
        <v>73</v>
      </c>
      <c r="E82" s="69" t="s">
        <v>78</v>
      </c>
      <c r="F82" s="69" t="s">
        <v>73</v>
      </c>
      <c r="G82" s="70" t="s">
        <v>359</v>
      </c>
      <c r="H82" s="1498" t="s">
        <v>360</v>
      </c>
      <c r="I82" s="1499"/>
      <c r="J82" s="1500"/>
      <c r="K82" s="1489"/>
      <c r="L82" s="1490"/>
      <c r="M82" s="303"/>
      <c r="N82" s="1491"/>
      <c r="O82" s="1490"/>
      <c r="P82" s="306"/>
      <c r="Q82" s="1477">
        <f>Q83</f>
        <v>500000</v>
      </c>
      <c r="R82" s="1477"/>
      <c r="S82" s="1478"/>
    </row>
    <row r="83" spans="2:23" ht="24" customHeight="1" x14ac:dyDescent="0.35">
      <c r="B83" s="66"/>
      <c r="C83" s="67"/>
      <c r="D83" s="68"/>
      <c r="E83" s="69"/>
      <c r="F83" s="69"/>
      <c r="G83" s="70"/>
      <c r="H83" s="1494" t="s">
        <v>361</v>
      </c>
      <c r="I83" s="1495"/>
      <c r="J83" s="1496"/>
      <c r="K83" s="1483">
        <v>1</v>
      </c>
      <c r="L83" s="1484"/>
      <c r="M83" s="957" t="s">
        <v>362</v>
      </c>
      <c r="N83" s="1486">
        <v>500000</v>
      </c>
      <c r="O83" s="1433"/>
      <c r="P83" s="307"/>
      <c r="Q83" s="236">
        <f>K83*N83</f>
        <v>500000</v>
      </c>
      <c r="R83" s="237"/>
      <c r="S83" s="238"/>
    </row>
    <row r="84" spans="2:23" ht="21.75" customHeight="1" x14ac:dyDescent="0.35">
      <c r="B84" s="66"/>
      <c r="C84" s="67"/>
      <c r="D84" s="68"/>
      <c r="E84" s="69"/>
      <c r="F84" s="69"/>
      <c r="G84" s="70"/>
      <c r="H84" s="1050" t="s">
        <v>124</v>
      </c>
      <c r="I84" s="1051"/>
      <c r="J84" s="1052"/>
      <c r="K84" s="1483"/>
      <c r="L84" s="1484"/>
      <c r="M84" s="957"/>
      <c r="N84" s="1486"/>
      <c r="O84" s="1433"/>
      <c r="P84" s="307"/>
      <c r="Q84" s="236"/>
      <c r="R84" s="208"/>
      <c r="S84" s="209"/>
      <c r="W84" s="930">
        <f>Q82+Q85+Q88</f>
        <v>18350000</v>
      </c>
    </row>
    <row r="85" spans="2:23" ht="30" customHeight="1" x14ac:dyDescent="0.35">
      <c r="B85" s="66">
        <v>5</v>
      </c>
      <c r="C85" s="67">
        <v>1</v>
      </c>
      <c r="D85" s="68" t="s">
        <v>73</v>
      </c>
      <c r="E85" s="69" t="s">
        <v>78</v>
      </c>
      <c r="F85" s="69" t="s">
        <v>73</v>
      </c>
      <c r="G85" s="70" t="s">
        <v>365</v>
      </c>
      <c r="H85" s="1230" t="s">
        <v>364</v>
      </c>
      <c r="I85" s="1231"/>
      <c r="J85" s="1236"/>
      <c r="K85" s="1239"/>
      <c r="L85" s="1238"/>
      <c r="M85" s="272"/>
      <c r="N85" s="1239"/>
      <c r="O85" s="1238"/>
      <c r="P85" s="284"/>
      <c r="Q85" s="1424">
        <f>Q86</f>
        <v>10950000</v>
      </c>
      <c r="R85" s="1424"/>
      <c r="S85" s="1425"/>
    </row>
    <row r="86" spans="2:23" ht="18" customHeight="1" x14ac:dyDescent="0.35">
      <c r="B86" s="66"/>
      <c r="C86" s="67"/>
      <c r="D86" s="68"/>
      <c r="E86" s="69"/>
      <c r="F86" s="69"/>
      <c r="G86" s="70"/>
      <c r="H86" s="1200" t="s">
        <v>366</v>
      </c>
      <c r="I86" s="1201"/>
      <c r="J86" s="1426"/>
      <c r="K86" s="987">
        <v>15</v>
      </c>
      <c r="L86" s="986"/>
      <c r="M86" s="301" t="s">
        <v>345</v>
      </c>
      <c r="N86" s="1481">
        <v>730000</v>
      </c>
      <c r="O86" s="1482"/>
      <c r="P86" s="308"/>
      <c r="Q86" s="988">
        <f>K86*N86</f>
        <v>10950000</v>
      </c>
      <c r="R86" s="988"/>
      <c r="S86" s="989"/>
    </row>
    <row r="87" spans="2:23" x14ac:dyDescent="0.35">
      <c r="B87" s="66"/>
      <c r="C87" s="67"/>
      <c r="D87" s="68"/>
      <c r="E87" s="69"/>
      <c r="F87" s="69"/>
      <c r="G87" s="70"/>
      <c r="H87" s="211" t="s">
        <v>124</v>
      </c>
      <c r="I87" s="1201"/>
      <c r="J87" s="1236"/>
      <c r="K87" s="1239"/>
      <c r="L87" s="1238"/>
      <c r="M87" s="272"/>
      <c r="N87" s="1239"/>
      <c r="O87" s="1238"/>
      <c r="P87" s="284"/>
      <c r="Q87" s="1485"/>
      <c r="R87" s="1375"/>
      <c r="S87" s="1398"/>
    </row>
    <row r="88" spans="2:23" ht="30" customHeight="1" x14ac:dyDescent="0.35">
      <c r="B88" s="66">
        <v>5</v>
      </c>
      <c r="C88" s="67">
        <v>1</v>
      </c>
      <c r="D88" s="68" t="s">
        <v>73</v>
      </c>
      <c r="E88" s="69" t="s">
        <v>78</v>
      </c>
      <c r="F88" s="69" t="s">
        <v>73</v>
      </c>
      <c r="G88" s="70" t="s">
        <v>367</v>
      </c>
      <c r="H88" s="1230" t="s">
        <v>368</v>
      </c>
      <c r="I88" s="1231"/>
      <c r="J88" s="1236"/>
      <c r="K88" s="1239"/>
      <c r="L88" s="1238"/>
      <c r="M88" s="272"/>
      <c r="N88" s="1239"/>
      <c r="O88" s="1238"/>
      <c r="P88" s="284"/>
      <c r="Q88" s="1424">
        <f>Q89</f>
        <v>6900000</v>
      </c>
      <c r="R88" s="1424"/>
      <c r="S88" s="1425"/>
    </row>
    <row r="89" spans="2:23" ht="18.75" customHeight="1" x14ac:dyDescent="0.35">
      <c r="B89" s="66"/>
      <c r="C89" s="67"/>
      <c r="D89" s="68"/>
      <c r="E89" s="69"/>
      <c r="F89" s="69"/>
      <c r="G89" s="70"/>
      <c r="H89" s="1200" t="s">
        <v>369</v>
      </c>
      <c r="I89" s="1201"/>
      <c r="J89" s="1426"/>
      <c r="K89" s="1487">
        <v>10</v>
      </c>
      <c r="L89" s="1242"/>
      <c r="M89" s="301" t="s">
        <v>345</v>
      </c>
      <c r="N89" s="1481">
        <v>690000</v>
      </c>
      <c r="O89" s="1482"/>
      <c r="P89" s="309"/>
      <c r="Q89" s="988">
        <f>K89*N89</f>
        <v>6900000</v>
      </c>
      <c r="R89" s="208"/>
      <c r="S89" s="209"/>
    </row>
    <row r="90" spans="2:23" ht="20.25" customHeight="1" x14ac:dyDescent="0.35">
      <c r="B90" s="66"/>
      <c r="C90" s="67"/>
      <c r="D90" s="68"/>
      <c r="E90" s="69"/>
      <c r="F90" s="69"/>
      <c r="G90" s="70"/>
      <c r="H90" s="211" t="s">
        <v>124</v>
      </c>
      <c r="I90" s="1243"/>
      <c r="J90" s="1468"/>
      <c r="K90" s="1487"/>
      <c r="L90" s="1242"/>
      <c r="M90" s="301"/>
      <c r="N90" s="1481"/>
      <c r="O90" s="1482"/>
      <c r="P90" s="310"/>
      <c r="Q90" s="1455">
        <f>K90*N90</f>
        <v>0</v>
      </c>
      <c r="R90" s="1455"/>
      <c r="S90" s="1456"/>
    </row>
    <row r="91" spans="2:23" ht="21" customHeight="1" thickBot="1" x14ac:dyDescent="0.4">
      <c r="B91" s="217"/>
      <c r="C91" s="218"/>
      <c r="D91" s="219"/>
      <c r="E91" s="220"/>
      <c r="F91" s="220"/>
      <c r="G91" s="220"/>
      <c r="H91" s="221"/>
      <c r="I91" s="47"/>
      <c r="J91" s="110"/>
      <c r="K91" s="1480" t="s">
        <v>357</v>
      </c>
      <c r="L91" s="1480"/>
      <c r="M91" s="1480"/>
      <c r="N91" s="1480"/>
      <c r="O91" s="1480"/>
      <c r="P91" s="308"/>
      <c r="Q91" s="1032">
        <f>Q80</f>
        <v>18350000</v>
      </c>
      <c r="R91" s="1030"/>
      <c r="S91" s="1031"/>
    </row>
    <row r="92" spans="2:23" ht="21" customHeight="1" thickBot="1" x14ac:dyDescent="0.4">
      <c r="B92" s="1427"/>
      <c r="C92" s="1084"/>
      <c r="D92" s="1084"/>
      <c r="E92" s="1084"/>
      <c r="F92" s="1084"/>
      <c r="G92" s="1084"/>
      <c r="H92" s="1084"/>
      <c r="I92" s="1428" t="s">
        <v>135</v>
      </c>
      <c r="J92" s="1428"/>
      <c r="K92" s="1428"/>
      <c r="L92" s="1428"/>
      <c r="M92" s="1428"/>
      <c r="N92" s="1428"/>
      <c r="O92" s="1428"/>
      <c r="P92" s="1428"/>
      <c r="Q92" s="1084"/>
      <c r="R92" s="1084"/>
      <c r="S92" s="1085"/>
    </row>
    <row r="93" spans="2:23" ht="21" customHeight="1" thickBot="1" x14ac:dyDescent="0.4">
      <c r="B93" s="1098" t="s">
        <v>42</v>
      </c>
      <c r="C93" s="1089"/>
      <c r="D93" s="1089"/>
      <c r="E93" s="1089"/>
      <c r="F93" s="1089"/>
      <c r="G93" s="1089"/>
      <c r="H93" s="1089"/>
      <c r="I93" s="1089" t="s">
        <v>348</v>
      </c>
      <c r="J93" s="1089"/>
      <c r="K93" s="1089"/>
      <c r="L93" s="1089"/>
      <c r="M93" s="1089"/>
      <c r="N93" s="1089"/>
      <c r="O93" s="1089"/>
      <c r="P93" s="1089"/>
      <c r="Q93" s="1084"/>
      <c r="R93" s="1084"/>
      <c r="S93" s="1085"/>
    </row>
    <row r="94" spans="2:23" ht="21" customHeight="1" thickBot="1" x14ac:dyDescent="0.4">
      <c r="B94" s="1488" t="s">
        <v>44</v>
      </c>
      <c r="C94" s="1071"/>
      <c r="D94" s="1071"/>
      <c r="E94" s="1071"/>
      <c r="F94" s="1071"/>
      <c r="G94" s="1071"/>
      <c r="H94" s="1071"/>
      <c r="I94" s="1089" t="s">
        <v>45</v>
      </c>
      <c r="J94" s="1089"/>
      <c r="K94" s="1089"/>
      <c r="L94" s="1089"/>
      <c r="M94" s="1089"/>
      <c r="N94" s="1089"/>
      <c r="O94" s="1089"/>
      <c r="P94" s="1089"/>
      <c r="Q94" s="1084"/>
      <c r="R94" s="1084"/>
      <c r="S94" s="1085"/>
    </row>
    <row r="95" spans="2:23" ht="21" customHeight="1" thickBot="1" x14ac:dyDescent="0.4">
      <c r="B95" s="1098" t="s">
        <v>46</v>
      </c>
      <c r="C95" s="1089"/>
      <c r="D95" s="1089"/>
      <c r="E95" s="1089"/>
      <c r="F95" s="1089"/>
      <c r="G95" s="1089"/>
      <c r="H95" s="1089"/>
      <c r="I95" s="1089" t="s">
        <v>47</v>
      </c>
      <c r="J95" s="1089"/>
      <c r="K95" s="1089"/>
      <c r="L95" s="1089"/>
      <c r="M95" s="1089"/>
      <c r="N95" s="1089"/>
      <c r="O95" s="1089"/>
      <c r="P95" s="1089"/>
      <c r="Q95" s="1084"/>
      <c r="R95" s="1084"/>
      <c r="S95" s="1085"/>
    </row>
    <row r="96" spans="2:23" ht="21" customHeight="1" thickBot="1" x14ac:dyDescent="0.4">
      <c r="B96" s="1488" t="s">
        <v>48</v>
      </c>
      <c r="C96" s="1071"/>
      <c r="D96" s="1071"/>
      <c r="E96" s="1071"/>
      <c r="F96" s="1071"/>
      <c r="G96" s="1071"/>
      <c r="H96" s="1071"/>
      <c r="I96" s="1089" t="s">
        <v>321</v>
      </c>
      <c r="J96" s="1089"/>
      <c r="K96" s="1089"/>
      <c r="L96" s="1089"/>
      <c r="M96" s="1089"/>
      <c r="N96" s="1089"/>
      <c r="O96" s="1089"/>
      <c r="P96" s="1089"/>
      <c r="Q96" s="1084"/>
      <c r="R96" s="1084"/>
      <c r="S96" s="1085"/>
    </row>
    <row r="97" spans="2:19" ht="21" customHeight="1" x14ac:dyDescent="0.35">
      <c r="B97" s="1257" t="s">
        <v>50</v>
      </c>
      <c r="C97" s="1258"/>
      <c r="D97" s="1258"/>
      <c r="E97" s="1258"/>
      <c r="F97" s="1258"/>
      <c r="G97" s="1258"/>
      <c r="H97" s="1258"/>
      <c r="I97" s="1179" t="s">
        <v>51</v>
      </c>
      <c r="J97" s="1179"/>
      <c r="K97" s="26"/>
      <c r="L97" s="26"/>
      <c r="M97" s="26" t="s">
        <v>349</v>
      </c>
      <c r="N97" s="26"/>
      <c r="O97" s="26"/>
      <c r="P97" s="26"/>
      <c r="Q97" s="1093"/>
      <c r="R97" s="1093"/>
      <c r="S97" s="1094"/>
    </row>
    <row r="98" spans="2:19" ht="21" customHeight="1" thickBot="1" x14ac:dyDescent="0.4">
      <c r="B98" s="968"/>
      <c r="C98" s="969"/>
      <c r="D98" s="969"/>
      <c r="E98" s="969"/>
      <c r="F98" s="969"/>
      <c r="G98" s="969"/>
      <c r="H98" s="969"/>
      <c r="I98" s="1171" t="s">
        <v>352</v>
      </c>
      <c r="J98" s="1171"/>
      <c r="K98" s="1171"/>
      <c r="L98" s="1018"/>
      <c r="M98" s="1018" t="s">
        <v>341</v>
      </c>
      <c r="N98" s="1018"/>
      <c r="O98" s="1018"/>
      <c r="P98" s="1018"/>
      <c r="Q98" s="963"/>
      <c r="R98" s="963"/>
      <c r="S98" s="962"/>
    </row>
    <row r="99" spans="2:19" ht="21" customHeight="1" thickBot="1" x14ac:dyDescent="0.4">
      <c r="B99" s="1343" t="s">
        <v>353</v>
      </c>
      <c r="C99" s="1092"/>
      <c r="D99" s="1092"/>
      <c r="E99" s="1092"/>
      <c r="F99" s="1092"/>
      <c r="G99" s="1344"/>
      <c r="H99" s="1347" t="s">
        <v>56</v>
      </c>
      <c r="I99" s="1092"/>
      <c r="J99" s="1344"/>
      <c r="K99" s="1185" t="s">
        <v>57</v>
      </c>
      <c r="L99" s="1186"/>
      <c r="M99" s="1186"/>
      <c r="N99" s="1186"/>
      <c r="O99" s="1186"/>
      <c r="P99" s="1183"/>
      <c r="Q99" s="1185" t="s">
        <v>354</v>
      </c>
      <c r="R99" s="1186"/>
      <c r="S99" s="1341"/>
    </row>
    <row r="100" spans="2:19" ht="21" customHeight="1" thickBot="1" x14ac:dyDescent="0.4">
      <c r="B100" s="1345"/>
      <c r="C100" s="1171"/>
      <c r="D100" s="1171"/>
      <c r="E100" s="1171"/>
      <c r="F100" s="1171"/>
      <c r="G100" s="1346"/>
      <c r="H100" s="1348"/>
      <c r="I100" s="1171"/>
      <c r="J100" s="1346"/>
      <c r="K100" s="1185" t="s">
        <v>59</v>
      </c>
      <c r="L100" s="1183"/>
      <c r="M100" s="966" t="s">
        <v>60</v>
      </c>
      <c r="N100" s="1185" t="s">
        <v>355</v>
      </c>
      <c r="O100" s="1183"/>
      <c r="P100" s="19" t="s">
        <v>62</v>
      </c>
      <c r="Q100" s="1185" t="s">
        <v>356</v>
      </c>
      <c r="R100" s="1186"/>
      <c r="S100" s="1341"/>
    </row>
    <row r="101" spans="2:19" ht="21" customHeight="1" thickBot="1" x14ac:dyDescent="0.4">
      <c r="B101" s="1182">
        <v>1</v>
      </c>
      <c r="C101" s="1186"/>
      <c r="D101" s="1186"/>
      <c r="E101" s="1186"/>
      <c r="F101" s="1186"/>
      <c r="G101" s="1183"/>
      <c r="H101" s="1185">
        <v>2</v>
      </c>
      <c r="I101" s="1186"/>
      <c r="J101" s="1183"/>
      <c r="K101" s="1185">
        <v>3</v>
      </c>
      <c r="L101" s="1183"/>
      <c r="M101" s="981">
        <v>4</v>
      </c>
      <c r="N101" s="1185">
        <v>5</v>
      </c>
      <c r="O101" s="1183"/>
      <c r="P101" s="981">
        <v>6</v>
      </c>
      <c r="Q101" s="1185" t="s">
        <v>63</v>
      </c>
      <c r="R101" s="1186"/>
      <c r="S101" s="1341"/>
    </row>
    <row r="102" spans="2:19" ht="21" customHeight="1" x14ac:dyDescent="0.35">
      <c r="B102" s="109">
        <v>5</v>
      </c>
      <c r="C102" s="128">
        <v>1</v>
      </c>
      <c r="D102" s="104"/>
      <c r="E102" s="129"/>
      <c r="F102" s="130"/>
      <c r="G102" s="129"/>
      <c r="H102" s="1421" t="s">
        <v>64</v>
      </c>
      <c r="I102" s="1421"/>
      <c r="J102" s="1421"/>
      <c r="K102" s="1422">
        <v>0</v>
      </c>
      <c r="L102" s="1422"/>
      <c r="M102" s="1041" t="s">
        <v>2</v>
      </c>
      <c r="N102" s="1423">
        <v>0</v>
      </c>
      <c r="O102" s="1423"/>
      <c r="P102" s="1042" t="s">
        <v>2</v>
      </c>
      <c r="Q102" s="1423">
        <f>Q103</f>
        <v>35000000</v>
      </c>
      <c r="R102" s="1423"/>
      <c r="S102" s="1423"/>
    </row>
    <row r="103" spans="2:19" ht="21" customHeight="1" x14ac:dyDescent="0.35">
      <c r="B103" s="66">
        <v>5</v>
      </c>
      <c r="C103" s="67">
        <v>1</v>
      </c>
      <c r="D103" s="68" t="s">
        <v>73</v>
      </c>
      <c r="E103" s="127"/>
      <c r="F103" s="127"/>
      <c r="G103" s="127"/>
      <c r="H103" s="1416" t="s">
        <v>118</v>
      </c>
      <c r="I103" s="1416"/>
      <c r="J103" s="1416"/>
      <c r="K103" s="1417">
        <v>0</v>
      </c>
      <c r="L103" s="1417"/>
      <c r="M103" s="459" t="s">
        <v>2</v>
      </c>
      <c r="N103" s="1412">
        <v>0</v>
      </c>
      <c r="O103" s="1412"/>
      <c r="P103" s="1043" t="s">
        <v>2</v>
      </c>
      <c r="Q103" s="1412">
        <f>Q104</f>
        <v>35000000</v>
      </c>
      <c r="R103" s="1412"/>
      <c r="S103" s="1412"/>
    </row>
    <row r="104" spans="2:19" ht="21" customHeight="1" x14ac:dyDescent="0.35">
      <c r="B104" s="66">
        <v>5</v>
      </c>
      <c r="C104" s="67">
        <v>1</v>
      </c>
      <c r="D104" s="68" t="s">
        <v>73</v>
      </c>
      <c r="E104" s="69" t="s">
        <v>78</v>
      </c>
      <c r="F104" s="127"/>
      <c r="G104" s="127"/>
      <c r="H104" s="1418" t="s">
        <v>331</v>
      </c>
      <c r="I104" s="1418"/>
      <c r="J104" s="1418"/>
      <c r="K104" s="1417">
        <v>0</v>
      </c>
      <c r="L104" s="1417"/>
      <c r="M104" s="459" t="s">
        <v>2</v>
      </c>
      <c r="N104" s="1412">
        <v>0</v>
      </c>
      <c r="O104" s="1412"/>
      <c r="P104" s="1043" t="s">
        <v>2</v>
      </c>
      <c r="Q104" s="1412">
        <f>Q105</f>
        <v>35000000</v>
      </c>
      <c r="R104" s="1412"/>
      <c r="S104" s="1412"/>
    </row>
    <row r="105" spans="2:19" ht="21" customHeight="1" x14ac:dyDescent="0.35">
      <c r="B105" s="66">
        <v>5</v>
      </c>
      <c r="C105" s="67">
        <v>1</v>
      </c>
      <c r="D105" s="68" t="s">
        <v>73</v>
      </c>
      <c r="E105" s="69" t="s">
        <v>78</v>
      </c>
      <c r="F105" s="69" t="s">
        <v>78</v>
      </c>
      <c r="G105" s="127"/>
      <c r="H105" s="1408" t="s">
        <v>370</v>
      </c>
      <c r="I105" s="1408"/>
      <c r="J105" s="1408"/>
      <c r="K105" s="1413"/>
      <c r="L105" s="1413"/>
      <c r="M105" s="465"/>
      <c r="N105" s="1414"/>
      <c r="O105" s="1414"/>
      <c r="P105" s="1044"/>
      <c r="Q105" s="1409">
        <f>Q106</f>
        <v>35000000</v>
      </c>
      <c r="R105" s="1409"/>
      <c r="S105" s="1409"/>
    </row>
    <row r="106" spans="2:19" ht="34.5" customHeight="1" x14ac:dyDescent="0.35">
      <c r="B106" s="66">
        <v>5</v>
      </c>
      <c r="C106" s="67">
        <v>1</v>
      </c>
      <c r="D106" s="68" t="s">
        <v>73</v>
      </c>
      <c r="E106" s="69" t="s">
        <v>78</v>
      </c>
      <c r="F106" s="69" t="s">
        <v>78</v>
      </c>
      <c r="G106" s="69" t="s">
        <v>69</v>
      </c>
      <c r="H106" s="1410" t="s">
        <v>371</v>
      </c>
      <c r="I106" s="1410"/>
      <c r="J106" s="1410"/>
      <c r="K106" s="1411"/>
      <c r="L106" s="1411"/>
      <c r="M106" s="1045"/>
      <c r="N106" s="1411"/>
      <c r="O106" s="1411"/>
      <c r="P106" s="1045"/>
      <c r="Q106" s="1412">
        <f>Q107</f>
        <v>35000000</v>
      </c>
      <c r="R106" s="1412"/>
      <c r="S106" s="1412"/>
    </row>
    <row r="107" spans="2:19" ht="21" customHeight="1" x14ac:dyDescent="0.35">
      <c r="B107" s="66"/>
      <c r="C107" s="67"/>
      <c r="D107" s="68"/>
      <c r="E107" s="69"/>
      <c r="F107" s="69"/>
      <c r="G107" s="69"/>
      <c r="H107" s="1410" t="s">
        <v>372</v>
      </c>
      <c r="I107" s="1410"/>
      <c r="J107" s="1410"/>
      <c r="K107" s="1415">
        <v>1</v>
      </c>
      <c r="L107" s="1415"/>
      <c r="M107" s="1046" t="s">
        <v>345</v>
      </c>
      <c r="N107" s="1407">
        <v>35000000</v>
      </c>
      <c r="O107" s="1407"/>
      <c r="P107" s="1047"/>
      <c r="Q107" s="1407">
        <f>K107*N107</f>
        <v>35000000</v>
      </c>
      <c r="R107" s="1407"/>
      <c r="S107" s="1407"/>
    </row>
    <row r="108" spans="2:19" ht="21" customHeight="1" x14ac:dyDescent="0.35">
      <c r="B108" s="66"/>
      <c r="C108" s="67"/>
      <c r="D108" s="68"/>
      <c r="E108" s="69"/>
      <c r="F108" s="69"/>
      <c r="G108" s="69"/>
      <c r="H108" s="1419" t="s">
        <v>124</v>
      </c>
      <c r="I108" s="1201"/>
      <c r="J108" s="1420"/>
      <c r="K108" s="1415"/>
      <c r="L108" s="1415"/>
      <c r="M108" s="1046"/>
      <c r="N108" s="1407"/>
      <c r="O108" s="1407"/>
      <c r="P108" s="1047"/>
      <c r="Q108" s="1407"/>
      <c r="R108" s="1407"/>
      <c r="S108" s="1407"/>
    </row>
    <row r="109" spans="2:19" ht="27.75" customHeight="1" thickBot="1" x14ac:dyDescent="0.4">
      <c r="B109" s="109"/>
      <c r="C109" s="104"/>
      <c r="D109" s="105"/>
      <c r="E109" s="106"/>
      <c r="F109" s="106"/>
      <c r="G109" s="106"/>
      <c r="H109" s="1404"/>
      <c r="I109" s="1405"/>
      <c r="J109" s="1406"/>
      <c r="K109" s="1479" t="s">
        <v>373</v>
      </c>
      <c r="L109" s="1479"/>
      <c r="M109" s="1479"/>
      <c r="N109" s="1479"/>
      <c r="O109" s="1479"/>
      <c r="P109" s="1048"/>
      <c r="Q109" s="1049">
        <f>Q102</f>
        <v>35000000</v>
      </c>
      <c r="R109" s="1049"/>
      <c r="S109" s="1049"/>
    </row>
    <row r="110" spans="2:19" ht="15" customHeight="1" x14ac:dyDescent="0.35">
      <c r="B110" s="1165"/>
      <c r="C110" s="1093"/>
      <c r="D110" s="1093"/>
      <c r="E110" s="1093"/>
      <c r="F110" s="1093"/>
      <c r="G110" s="1093"/>
      <c r="H110" s="1093"/>
      <c r="I110" s="1093"/>
      <c r="J110" s="1092" t="s">
        <v>2</v>
      </c>
      <c r="K110" s="26"/>
      <c r="L110" s="26"/>
      <c r="M110" s="26"/>
      <c r="N110" s="26"/>
      <c r="O110" s="26"/>
      <c r="P110" s="35" t="s">
        <v>136</v>
      </c>
      <c r="Q110" s="35"/>
      <c r="R110" s="26"/>
      <c r="S110" s="31"/>
    </row>
    <row r="111" spans="2:19" ht="15" customHeight="1" x14ac:dyDescent="0.35">
      <c r="B111" s="1166"/>
      <c r="C111" s="1167"/>
      <c r="D111" s="1167"/>
      <c r="E111" s="1167"/>
      <c r="F111" s="1167"/>
      <c r="G111" s="1167"/>
      <c r="H111" s="1167"/>
      <c r="I111" s="1167"/>
      <c r="J111" s="1170"/>
      <c r="K111" s="27"/>
      <c r="L111" s="27"/>
      <c r="M111" s="27"/>
      <c r="N111" s="27"/>
      <c r="O111" s="27"/>
      <c r="P111" s="36" t="s">
        <v>137</v>
      </c>
      <c r="Q111" s="36"/>
      <c r="R111" s="27"/>
      <c r="S111" s="32"/>
    </row>
    <row r="112" spans="2:19" ht="15" customHeight="1" x14ac:dyDescent="0.35">
      <c r="B112" s="1166"/>
      <c r="C112" s="1167"/>
      <c r="D112" s="1167"/>
      <c r="E112" s="1167"/>
      <c r="F112" s="1167"/>
      <c r="G112" s="1167"/>
      <c r="H112" s="1167"/>
      <c r="I112" s="1167"/>
      <c r="J112" s="1170"/>
      <c r="K112" s="27"/>
      <c r="L112" s="27"/>
      <c r="M112" s="27"/>
      <c r="N112" s="27"/>
      <c r="O112" s="27"/>
      <c r="P112" s="36" t="s">
        <v>2</v>
      </c>
      <c r="Q112" s="36"/>
      <c r="R112" s="27"/>
      <c r="S112" s="32"/>
    </row>
    <row r="113" spans="2:19" ht="15" customHeight="1" x14ac:dyDescent="0.35">
      <c r="B113" s="1166"/>
      <c r="C113" s="1167"/>
      <c r="D113" s="1167"/>
      <c r="E113" s="1167"/>
      <c r="F113" s="1167"/>
      <c r="G113" s="1167"/>
      <c r="H113" s="1167"/>
      <c r="I113" s="1167"/>
      <c r="J113" s="1170"/>
      <c r="K113" s="27"/>
      <c r="L113" s="27"/>
      <c r="M113" s="27"/>
      <c r="N113" s="27"/>
      <c r="O113" s="27"/>
      <c r="P113" s="36" t="s">
        <v>138</v>
      </c>
      <c r="Q113" s="36"/>
      <c r="R113" s="27"/>
      <c r="S113" s="32"/>
    </row>
    <row r="114" spans="2:19" ht="15" customHeight="1" x14ac:dyDescent="0.35">
      <c r="B114" s="1166"/>
      <c r="C114" s="1167"/>
      <c r="D114" s="1167"/>
      <c r="E114" s="1167"/>
      <c r="F114" s="1167"/>
      <c r="G114" s="1167"/>
      <c r="H114" s="1167"/>
      <c r="I114" s="1167"/>
      <c r="J114" s="1170"/>
      <c r="K114" s="27"/>
      <c r="L114" s="27"/>
      <c r="M114" s="27"/>
      <c r="N114" s="27"/>
      <c r="O114" s="27"/>
      <c r="P114" s="36" t="s">
        <v>2</v>
      </c>
      <c r="Q114" s="36"/>
      <c r="R114" s="27"/>
      <c r="S114" s="32"/>
    </row>
    <row r="115" spans="2:19" ht="15" customHeight="1" x14ac:dyDescent="0.35">
      <c r="B115" s="1166"/>
      <c r="C115" s="1167"/>
      <c r="D115" s="1167"/>
      <c r="E115" s="1167"/>
      <c r="F115" s="1167"/>
      <c r="G115" s="1167"/>
      <c r="H115" s="1167"/>
      <c r="I115" s="1167"/>
      <c r="J115" s="1170"/>
      <c r="K115" s="33"/>
      <c r="L115" s="33"/>
      <c r="M115" s="33"/>
      <c r="N115" s="33"/>
      <c r="O115" s="33"/>
      <c r="P115" s="37" t="s">
        <v>139</v>
      </c>
      <c r="Q115" s="37"/>
      <c r="R115" s="33"/>
      <c r="S115" s="32"/>
    </row>
    <row r="116" spans="2:19" ht="15.75" customHeight="1" thickBot="1" x14ac:dyDescent="0.4">
      <c r="B116" s="1168"/>
      <c r="C116" s="1169"/>
      <c r="D116" s="1169"/>
      <c r="E116" s="1169"/>
      <c r="F116" s="1169"/>
      <c r="G116" s="1169"/>
      <c r="H116" s="1169"/>
      <c r="I116" s="1169"/>
      <c r="J116" s="1171"/>
      <c r="K116" s="28"/>
      <c r="L116" s="28"/>
      <c r="M116" s="28"/>
      <c r="N116" s="28"/>
      <c r="O116" s="28"/>
      <c r="P116" s="38" t="s">
        <v>140</v>
      </c>
      <c r="Q116" s="38"/>
      <c r="R116" s="28"/>
      <c r="S116" s="34"/>
    </row>
    <row r="117" spans="2:19" ht="16" thickBot="1" x14ac:dyDescent="0.4">
      <c r="B117" s="1098" t="s">
        <v>141</v>
      </c>
      <c r="C117" s="1089"/>
      <c r="D117" s="1089"/>
      <c r="E117" s="1089"/>
      <c r="F117" s="1089"/>
      <c r="G117" s="1089"/>
      <c r="H117" s="1089"/>
      <c r="I117" s="1089"/>
      <c r="J117" s="4"/>
      <c r="K117" s="1087" t="s">
        <v>2</v>
      </c>
      <c r="L117" s="1087"/>
      <c r="M117" s="1087"/>
      <c r="N117" s="1087"/>
      <c r="O117" s="1087"/>
      <c r="P117" s="1087"/>
      <c r="Q117" s="1087"/>
      <c r="R117" s="1087"/>
      <c r="S117" s="5"/>
    </row>
    <row r="118" spans="2:19" ht="16" thickBot="1" x14ac:dyDescent="0.4">
      <c r="B118" s="1098" t="s">
        <v>142</v>
      </c>
      <c r="C118" s="1089"/>
      <c r="D118" s="1089"/>
      <c r="E118" s="1089"/>
      <c r="F118" s="1089"/>
      <c r="G118" s="1089"/>
      <c r="H118" s="1089"/>
      <c r="I118" s="1089"/>
      <c r="J118" s="4"/>
      <c r="K118" s="1087" t="s">
        <v>2</v>
      </c>
      <c r="L118" s="1087"/>
      <c r="M118" s="1087"/>
      <c r="N118" s="1087"/>
      <c r="O118" s="1087"/>
      <c r="P118" s="1087"/>
      <c r="Q118" s="1087"/>
      <c r="R118" s="1087"/>
      <c r="S118" s="5"/>
    </row>
    <row r="119" spans="2:19" x14ac:dyDescent="0.35">
      <c r="B119" s="1178" t="s">
        <v>143</v>
      </c>
      <c r="C119" s="1179"/>
      <c r="D119" s="1179"/>
      <c r="E119" s="1179"/>
      <c r="F119" s="1179"/>
      <c r="G119" s="1179"/>
      <c r="H119" s="1179"/>
      <c r="I119" s="1179"/>
      <c r="J119" s="1093"/>
      <c r="K119" s="1180" t="s">
        <v>2</v>
      </c>
      <c r="L119" s="1180"/>
      <c r="M119" s="1180"/>
      <c r="N119" s="1180"/>
      <c r="O119" s="1180"/>
      <c r="P119" s="1180"/>
      <c r="Q119" s="1180"/>
      <c r="R119" s="1180"/>
      <c r="S119" s="1094"/>
    </row>
    <row r="120" spans="2:19" ht="15" thickBot="1" x14ac:dyDescent="0.4">
      <c r="B120" s="1095" t="s">
        <v>144</v>
      </c>
      <c r="C120" s="1096"/>
      <c r="D120" s="1096"/>
      <c r="E120" s="1096"/>
      <c r="F120" s="1096"/>
      <c r="G120" s="1096"/>
      <c r="H120" s="1096"/>
      <c r="I120" s="1096"/>
      <c r="J120" s="1169"/>
      <c r="K120" s="1181"/>
      <c r="L120" s="1181"/>
      <c r="M120" s="1181"/>
      <c r="N120" s="1181"/>
      <c r="O120" s="1181"/>
      <c r="P120" s="1181"/>
      <c r="Q120" s="1181"/>
      <c r="R120" s="1181"/>
      <c r="S120" s="1162"/>
    </row>
    <row r="121" spans="2:19" ht="16" thickBot="1" x14ac:dyDescent="0.4">
      <c r="B121" s="1163">
        <v>4.1666666666666664E-2</v>
      </c>
      <c r="C121" s="1164"/>
      <c r="D121" s="1164"/>
      <c r="E121" s="1164"/>
      <c r="F121" s="1164"/>
      <c r="G121" s="1164"/>
      <c r="H121" s="1164"/>
      <c r="I121" s="1164"/>
      <c r="J121" s="4"/>
      <c r="K121" s="1084"/>
      <c r="L121" s="1084"/>
      <c r="M121" s="1084"/>
      <c r="N121" s="1084"/>
      <c r="O121" s="1084"/>
      <c r="P121" s="1084"/>
      <c r="Q121" s="1084"/>
      <c r="R121" s="1084"/>
      <c r="S121" s="5"/>
    </row>
    <row r="122" spans="2:19" ht="16" thickBot="1" x14ac:dyDescent="0.4">
      <c r="B122" s="1163">
        <v>8.3333333333333329E-2</v>
      </c>
      <c r="C122" s="1164"/>
      <c r="D122" s="1164"/>
      <c r="E122" s="1164"/>
      <c r="F122" s="1164"/>
      <c r="G122" s="1164"/>
      <c r="H122" s="1164"/>
      <c r="I122" s="1164"/>
      <c r="J122" s="4"/>
      <c r="K122" s="1084"/>
      <c r="L122" s="1084"/>
      <c r="M122" s="1084"/>
      <c r="N122" s="1084"/>
      <c r="O122" s="1084"/>
      <c r="P122" s="1084"/>
      <c r="Q122" s="1084"/>
      <c r="R122" s="1084"/>
      <c r="S122" s="5"/>
    </row>
    <row r="123" spans="2:19" ht="16" thickBot="1" x14ac:dyDescent="0.4">
      <c r="B123" s="1172" t="s">
        <v>145</v>
      </c>
      <c r="C123" s="1173"/>
      <c r="D123" s="1173"/>
      <c r="E123" s="1173"/>
      <c r="F123" s="1173"/>
      <c r="G123" s="1173"/>
      <c r="H123" s="1173"/>
      <c r="I123" s="1173"/>
      <c r="J123" s="7"/>
      <c r="K123" s="1174"/>
      <c r="L123" s="1174"/>
      <c r="M123" s="1174"/>
      <c r="N123" s="1174"/>
      <c r="O123" s="1174"/>
      <c r="P123" s="1174"/>
      <c r="Q123" s="1174"/>
      <c r="R123" s="1174"/>
      <c r="S123" s="8"/>
    </row>
    <row r="124" spans="2:19" ht="16.5" thickTop="1" thickBot="1" x14ac:dyDescent="0.4">
      <c r="B124" s="1175"/>
      <c r="C124" s="1176"/>
      <c r="D124" s="1176"/>
      <c r="E124" s="1176"/>
      <c r="F124" s="1176"/>
      <c r="G124" s="1176"/>
      <c r="H124" s="1176"/>
      <c r="I124" s="1176"/>
      <c r="J124" s="4"/>
      <c r="K124" s="1177" t="s">
        <v>146</v>
      </c>
      <c r="L124" s="1177"/>
      <c r="M124" s="1177"/>
      <c r="N124" s="1177"/>
      <c r="O124" s="1177"/>
      <c r="P124" s="1177"/>
      <c r="Q124" s="1177"/>
      <c r="R124" s="1177"/>
      <c r="S124" s="5"/>
    </row>
    <row r="125" spans="2:19" ht="154.5" thickBot="1" x14ac:dyDescent="0.4">
      <c r="B125" s="1187" t="s">
        <v>147</v>
      </c>
      <c r="C125" s="1188"/>
      <c r="D125" s="1189"/>
      <c r="E125" s="1174"/>
      <c r="F125" s="1174"/>
      <c r="G125" s="1174"/>
      <c r="H125" s="1174"/>
      <c r="I125" s="1174"/>
      <c r="J125" s="21" t="s">
        <v>148</v>
      </c>
      <c r="K125" s="6"/>
      <c r="L125" s="1190" t="s">
        <v>149</v>
      </c>
      <c r="M125" s="1191"/>
      <c r="N125" s="1188"/>
      <c r="O125" s="1190" t="s">
        <v>150</v>
      </c>
      <c r="P125" s="1191"/>
      <c r="Q125" s="1188"/>
      <c r="R125" s="7"/>
      <c r="S125" s="22" t="s">
        <v>151</v>
      </c>
    </row>
    <row r="126" spans="2:19" ht="16.5" thickTop="1" thickBot="1" x14ac:dyDescent="0.4">
      <c r="B126" s="1192">
        <v>1</v>
      </c>
      <c r="C126" s="1193"/>
      <c r="D126" s="1194"/>
      <c r="E126" s="1176"/>
      <c r="F126" s="1176"/>
      <c r="G126" s="1176"/>
      <c r="H126" s="1176"/>
      <c r="I126" s="1176"/>
      <c r="J126" s="13" t="s">
        <v>2</v>
      </c>
      <c r="K126" s="2"/>
      <c r="L126" s="1195" t="s">
        <v>2</v>
      </c>
      <c r="M126" s="1196"/>
      <c r="N126" s="1193"/>
      <c r="O126" s="1195" t="s">
        <v>2</v>
      </c>
      <c r="P126" s="1196"/>
      <c r="Q126" s="1193"/>
      <c r="R126" s="4"/>
      <c r="S126" s="23" t="s">
        <v>2</v>
      </c>
    </row>
    <row r="127" spans="2:19" ht="16" thickBot="1" x14ac:dyDescent="0.4">
      <c r="B127" s="1182">
        <v>2</v>
      </c>
      <c r="C127" s="1183"/>
      <c r="D127" s="1184"/>
      <c r="E127" s="1084"/>
      <c r="F127" s="1084"/>
      <c r="G127" s="1084"/>
      <c r="H127" s="1084"/>
      <c r="I127" s="1084"/>
      <c r="J127" s="13" t="s">
        <v>2</v>
      </c>
      <c r="K127" s="2"/>
      <c r="L127" s="1185" t="s">
        <v>2</v>
      </c>
      <c r="M127" s="1186"/>
      <c r="N127" s="1183"/>
      <c r="O127" s="1185" t="s">
        <v>2</v>
      </c>
      <c r="P127" s="1186"/>
      <c r="Q127" s="1183"/>
      <c r="R127" s="4"/>
      <c r="S127" s="23" t="s">
        <v>2</v>
      </c>
    </row>
    <row r="128" spans="2:19" ht="16" thickBot="1" x14ac:dyDescent="0.4">
      <c r="B128" s="1187" t="s">
        <v>145</v>
      </c>
      <c r="C128" s="1188"/>
      <c r="D128" s="1189"/>
      <c r="E128" s="1174"/>
      <c r="F128" s="1174"/>
      <c r="G128" s="1174"/>
      <c r="H128" s="1174"/>
      <c r="I128" s="1174"/>
      <c r="J128" s="14" t="s">
        <v>2</v>
      </c>
      <c r="K128" s="6"/>
      <c r="L128" s="1190" t="s">
        <v>2</v>
      </c>
      <c r="M128" s="1191"/>
      <c r="N128" s="1188"/>
      <c r="O128" s="1190" t="s">
        <v>2</v>
      </c>
      <c r="P128" s="1191"/>
      <c r="Q128" s="1188"/>
      <c r="R128" s="7"/>
      <c r="S128" s="24" t="s">
        <v>2</v>
      </c>
    </row>
    <row r="129" spans="2:19" ht="15" thickTop="1" x14ac:dyDescent="0.3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2:19" ht="19" x14ac:dyDescent="0.35">
      <c r="B130" s="3" t="s">
        <v>152</v>
      </c>
    </row>
  </sheetData>
  <mergeCells count="350">
    <mergeCell ref="K82:L82"/>
    <mergeCell ref="N82:O82"/>
    <mergeCell ref="K81:L81"/>
    <mergeCell ref="N81:O81"/>
    <mergeCell ref="I56:J56"/>
    <mergeCell ref="K56:L56"/>
    <mergeCell ref="N56:O56"/>
    <mergeCell ref="N83:O83"/>
    <mergeCell ref="H83:J83"/>
    <mergeCell ref="H63:J63"/>
    <mergeCell ref="I64:J64"/>
    <mergeCell ref="H65:J65"/>
    <mergeCell ref="I66:J66"/>
    <mergeCell ref="K66:L66"/>
    <mergeCell ref="N66:O66"/>
    <mergeCell ref="K67:O67"/>
    <mergeCell ref="I75:K75"/>
    <mergeCell ref="I76:K76"/>
    <mergeCell ref="B73:H73"/>
    <mergeCell ref="I73:P73"/>
    <mergeCell ref="N63:O63"/>
    <mergeCell ref="K63:L63"/>
    <mergeCell ref="H82:J82"/>
    <mergeCell ref="N80:O80"/>
    <mergeCell ref="O126:Q126"/>
    <mergeCell ref="B124:I124"/>
    <mergeCell ref="I90:J90"/>
    <mergeCell ref="H89:J89"/>
    <mergeCell ref="N89:O89"/>
    <mergeCell ref="K89:L89"/>
    <mergeCell ref="H88:J88"/>
    <mergeCell ref="N88:O88"/>
    <mergeCell ref="K88:L88"/>
    <mergeCell ref="Q88:S88"/>
    <mergeCell ref="K90:L90"/>
    <mergeCell ref="N90:O90"/>
    <mergeCell ref="Q90:S90"/>
    <mergeCell ref="B93:H93"/>
    <mergeCell ref="I93:P93"/>
    <mergeCell ref="Q93:S93"/>
    <mergeCell ref="B94:H94"/>
    <mergeCell ref="I94:P94"/>
    <mergeCell ref="Q94:S94"/>
    <mergeCell ref="B95:H95"/>
    <mergeCell ref="I95:P95"/>
    <mergeCell ref="Q95:S95"/>
    <mergeCell ref="B96:H96"/>
    <mergeCell ref="I96:P96"/>
    <mergeCell ref="N84:O84"/>
    <mergeCell ref="K83:L83"/>
    <mergeCell ref="Q56:S56"/>
    <mergeCell ref="B128:C128"/>
    <mergeCell ref="D128:I128"/>
    <mergeCell ref="L128:N128"/>
    <mergeCell ref="O128:Q128"/>
    <mergeCell ref="B127:C127"/>
    <mergeCell ref="D127:I127"/>
    <mergeCell ref="L127:N127"/>
    <mergeCell ref="O127:Q127"/>
    <mergeCell ref="B119:I119"/>
    <mergeCell ref="J119:J120"/>
    <mergeCell ref="K119:R120"/>
    <mergeCell ref="B120:I120"/>
    <mergeCell ref="B121:I121"/>
    <mergeCell ref="K121:R121"/>
    <mergeCell ref="B122:I122"/>
    <mergeCell ref="K122:R122"/>
    <mergeCell ref="B123:I123"/>
    <mergeCell ref="K123:R123"/>
    <mergeCell ref="B126:C126"/>
    <mergeCell ref="D126:I126"/>
    <mergeCell ref="L126:N126"/>
    <mergeCell ref="Q80:S80"/>
    <mergeCell ref="Q81:S81"/>
    <mergeCell ref="H80:J80"/>
    <mergeCell ref="K80:L80"/>
    <mergeCell ref="H81:J81"/>
    <mergeCell ref="B125:C125"/>
    <mergeCell ref="D125:I125"/>
    <mergeCell ref="L125:N125"/>
    <mergeCell ref="O125:Q125"/>
    <mergeCell ref="B118:I118"/>
    <mergeCell ref="K118:R118"/>
    <mergeCell ref="Q82:S82"/>
    <mergeCell ref="S119:S120"/>
    <mergeCell ref="B110:I116"/>
    <mergeCell ref="J110:J116"/>
    <mergeCell ref="B117:I117"/>
    <mergeCell ref="K117:R117"/>
    <mergeCell ref="K109:O109"/>
    <mergeCell ref="K91:O91"/>
    <mergeCell ref="K124:R124"/>
    <mergeCell ref="N86:O86"/>
    <mergeCell ref="K84:L84"/>
    <mergeCell ref="N87:O87"/>
    <mergeCell ref="Q87:S87"/>
    <mergeCell ref="B79:G79"/>
    <mergeCell ref="H79:J79"/>
    <mergeCell ref="K79:L79"/>
    <mergeCell ref="N79:O79"/>
    <mergeCell ref="Q79:S79"/>
    <mergeCell ref="B74:H75"/>
    <mergeCell ref="I74:J74"/>
    <mergeCell ref="Q74:S74"/>
    <mergeCell ref="B77:G78"/>
    <mergeCell ref="H77:J78"/>
    <mergeCell ref="K77:P77"/>
    <mergeCell ref="Q77:S77"/>
    <mergeCell ref="K78:L78"/>
    <mergeCell ref="N78:O78"/>
    <mergeCell ref="Q78:S78"/>
    <mergeCell ref="B71:H71"/>
    <mergeCell ref="I71:P71"/>
    <mergeCell ref="Q71:S71"/>
    <mergeCell ref="B72:H72"/>
    <mergeCell ref="I72:P72"/>
    <mergeCell ref="Q72:S72"/>
    <mergeCell ref="B69:H69"/>
    <mergeCell ref="I69:P69"/>
    <mergeCell ref="Q69:S69"/>
    <mergeCell ref="B70:H70"/>
    <mergeCell ref="I70:P70"/>
    <mergeCell ref="Q70:S70"/>
    <mergeCell ref="Q66:S66"/>
    <mergeCell ref="I67:J67"/>
    <mergeCell ref="K64:L64"/>
    <mergeCell ref="N64:O64"/>
    <mergeCell ref="Q64:S64"/>
    <mergeCell ref="K65:L65"/>
    <mergeCell ref="N65:O65"/>
    <mergeCell ref="Q65:S65"/>
    <mergeCell ref="Q73:S73"/>
    <mergeCell ref="Q62:S62"/>
    <mergeCell ref="I57:J57"/>
    <mergeCell ref="K57:L57"/>
    <mergeCell ref="N57:O57"/>
    <mergeCell ref="Q57:S57"/>
    <mergeCell ref="K58:L58"/>
    <mergeCell ref="N58:O58"/>
    <mergeCell ref="Q58:S58"/>
    <mergeCell ref="H58:J58"/>
    <mergeCell ref="K59:L59"/>
    <mergeCell ref="N59:O59"/>
    <mergeCell ref="Q59:S59"/>
    <mergeCell ref="Q60:S60"/>
    <mergeCell ref="I61:J61"/>
    <mergeCell ref="K61:L61"/>
    <mergeCell ref="N61:O61"/>
    <mergeCell ref="Q61:S61"/>
    <mergeCell ref="I59:J59"/>
    <mergeCell ref="H60:J60"/>
    <mergeCell ref="H62:J62"/>
    <mergeCell ref="K62:L62"/>
    <mergeCell ref="N62:O62"/>
    <mergeCell ref="N60:O60"/>
    <mergeCell ref="K60:L60"/>
    <mergeCell ref="I49:J49"/>
    <mergeCell ref="K49:L49"/>
    <mergeCell ref="N49:O49"/>
    <mergeCell ref="Q49:S49"/>
    <mergeCell ref="K55:L55"/>
    <mergeCell ref="N55:O55"/>
    <mergeCell ref="Q55:S55"/>
    <mergeCell ref="H53:J53"/>
    <mergeCell ref="K53:L53"/>
    <mergeCell ref="N53:O53"/>
    <mergeCell ref="H55:J55"/>
    <mergeCell ref="H52:J52"/>
    <mergeCell ref="K52:L52"/>
    <mergeCell ref="N52:O52"/>
    <mergeCell ref="Q52:S52"/>
    <mergeCell ref="Q53:S53"/>
    <mergeCell ref="Q54:S54"/>
    <mergeCell ref="H54:J54"/>
    <mergeCell ref="K54:L54"/>
    <mergeCell ref="N54:O54"/>
    <mergeCell ref="N50:O50"/>
    <mergeCell ref="K50:L50"/>
    <mergeCell ref="B48:G48"/>
    <mergeCell ref="Q48:S48"/>
    <mergeCell ref="H46:J46"/>
    <mergeCell ref="K46:L46"/>
    <mergeCell ref="N46:O46"/>
    <mergeCell ref="Q46:S46"/>
    <mergeCell ref="H47:J47"/>
    <mergeCell ref="K47:L47"/>
    <mergeCell ref="N47:O47"/>
    <mergeCell ref="Q47:S47"/>
    <mergeCell ref="H48:J48"/>
    <mergeCell ref="N48:O48"/>
    <mergeCell ref="K48:L48"/>
    <mergeCell ref="H44:J44"/>
    <mergeCell ref="K44:L44"/>
    <mergeCell ref="N44:O44"/>
    <mergeCell ref="Q44:S44"/>
    <mergeCell ref="H45:J45"/>
    <mergeCell ref="K45:L45"/>
    <mergeCell ref="N45:O45"/>
    <mergeCell ref="Q45:S45"/>
    <mergeCell ref="B42:G42"/>
    <mergeCell ref="H42:J42"/>
    <mergeCell ref="K42:L42"/>
    <mergeCell ref="N42:O42"/>
    <mergeCell ref="Q42:S42"/>
    <mergeCell ref="H43:J43"/>
    <mergeCell ref="K43:L43"/>
    <mergeCell ref="N43:O43"/>
    <mergeCell ref="Q43:S43"/>
    <mergeCell ref="B40:G41"/>
    <mergeCell ref="H40:J41"/>
    <mergeCell ref="K40:P40"/>
    <mergeCell ref="Q40:S41"/>
    <mergeCell ref="K41:L41"/>
    <mergeCell ref="N41:O41"/>
    <mergeCell ref="B37:H37"/>
    <mergeCell ref="I37:P37"/>
    <mergeCell ref="Q37:S37"/>
    <mergeCell ref="B38:H39"/>
    <mergeCell ref="I38:J38"/>
    <mergeCell ref="Q38:S38"/>
    <mergeCell ref="I39:L39"/>
    <mergeCell ref="B35:H35"/>
    <mergeCell ref="I35:P35"/>
    <mergeCell ref="Q35:S35"/>
    <mergeCell ref="B36:H36"/>
    <mergeCell ref="I36:P36"/>
    <mergeCell ref="Q36:S36"/>
    <mergeCell ref="B33:H33"/>
    <mergeCell ref="I33:P33"/>
    <mergeCell ref="Q33:S33"/>
    <mergeCell ref="B34:H34"/>
    <mergeCell ref="I34:P34"/>
    <mergeCell ref="Q34:S34"/>
    <mergeCell ref="B31:H31"/>
    <mergeCell ref="I31:P31"/>
    <mergeCell ref="Q31:S31"/>
    <mergeCell ref="B32:H32"/>
    <mergeCell ref="I32:P32"/>
    <mergeCell ref="Q32:S32"/>
    <mergeCell ref="B26:D26"/>
    <mergeCell ref="E26:M26"/>
    <mergeCell ref="N26:S26"/>
    <mergeCell ref="B27:I27"/>
    <mergeCell ref="J27:S27"/>
    <mergeCell ref="B30:H30"/>
    <mergeCell ref="I30:P30"/>
    <mergeCell ref="Q30:S30"/>
    <mergeCell ref="B24:D24"/>
    <mergeCell ref="E24:M24"/>
    <mergeCell ref="N24:S24"/>
    <mergeCell ref="B25:D25"/>
    <mergeCell ref="E25:M25"/>
    <mergeCell ref="N25:S25"/>
    <mergeCell ref="B22:D22"/>
    <mergeCell ref="E22:M22"/>
    <mergeCell ref="N22:S22"/>
    <mergeCell ref="B23:D23"/>
    <mergeCell ref="E23:M23"/>
    <mergeCell ref="N23:S23"/>
    <mergeCell ref="G18:S18"/>
    <mergeCell ref="B19:F19"/>
    <mergeCell ref="G19:S19"/>
    <mergeCell ref="B20:S20"/>
    <mergeCell ref="B21:S21"/>
    <mergeCell ref="B15:F15"/>
    <mergeCell ref="G15:S15"/>
    <mergeCell ref="B16:F16"/>
    <mergeCell ref="G16:S16"/>
    <mergeCell ref="B17:F17"/>
    <mergeCell ref="G17:S17"/>
    <mergeCell ref="B2:S2"/>
    <mergeCell ref="B5:P5"/>
    <mergeCell ref="Q5:S7"/>
    <mergeCell ref="B6:P6"/>
    <mergeCell ref="B8:S8"/>
    <mergeCell ref="H50:J50"/>
    <mergeCell ref="Q50:S50"/>
    <mergeCell ref="I51:J51"/>
    <mergeCell ref="K51:L51"/>
    <mergeCell ref="N51:O51"/>
    <mergeCell ref="Q51:S51"/>
    <mergeCell ref="B12:F12"/>
    <mergeCell ref="G12:S12"/>
    <mergeCell ref="B13:F13"/>
    <mergeCell ref="G13:S13"/>
    <mergeCell ref="B14:F14"/>
    <mergeCell ref="G14:S14"/>
    <mergeCell ref="B9:F9"/>
    <mergeCell ref="G9:S9"/>
    <mergeCell ref="B10:F10"/>
    <mergeCell ref="G10:S10"/>
    <mergeCell ref="B11:F11"/>
    <mergeCell ref="G11:S11"/>
    <mergeCell ref="B18:F18"/>
    <mergeCell ref="Q85:S85"/>
    <mergeCell ref="I87:J87"/>
    <mergeCell ref="K87:L87"/>
    <mergeCell ref="H86:J86"/>
    <mergeCell ref="H85:J85"/>
    <mergeCell ref="N85:O85"/>
    <mergeCell ref="K85:L85"/>
    <mergeCell ref="B92:H92"/>
    <mergeCell ref="I92:P92"/>
    <mergeCell ref="Q92:S92"/>
    <mergeCell ref="Q96:S96"/>
    <mergeCell ref="B97:H97"/>
    <mergeCell ref="I97:J97"/>
    <mergeCell ref="Q97:S97"/>
    <mergeCell ref="I98:K98"/>
    <mergeCell ref="B99:G100"/>
    <mergeCell ref="H99:J100"/>
    <mergeCell ref="K99:P99"/>
    <mergeCell ref="Q99:S99"/>
    <mergeCell ref="K100:L100"/>
    <mergeCell ref="N100:O100"/>
    <mergeCell ref="Q100:S100"/>
    <mergeCell ref="B101:G101"/>
    <mergeCell ref="H101:J101"/>
    <mergeCell ref="K101:L101"/>
    <mergeCell ref="N101:O101"/>
    <mergeCell ref="Q101:S101"/>
    <mergeCell ref="H102:J102"/>
    <mergeCell ref="K102:L102"/>
    <mergeCell ref="N102:O102"/>
    <mergeCell ref="Q102:S102"/>
    <mergeCell ref="H103:J103"/>
    <mergeCell ref="K103:L103"/>
    <mergeCell ref="N103:O103"/>
    <mergeCell ref="Q103:S103"/>
    <mergeCell ref="H104:J104"/>
    <mergeCell ref="K104:L104"/>
    <mergeCell ref="N104:O104"/>
    <mergeCell ref="Q104:S104"/>
    <mergeCell ref="K108:L108"/>
    <mergeCell ref="N108:O108"/>
    <mergeCell ref="Q108:S108"/>
    <mergeCell ref="H108:J108"/>
    <mergeCell ref="H109:J109"/>
    <mergeCell ref="Q107:S107"/>
    <mergeCell ref="H105:J105"/>
    <mergeCell ref="Q105:S105"/>
    <mergeCell ref="H106:J106"/>
    <mergeCell ref="K106:L106"/>
    <mergeCell ref="N106:O106"/>
    <mergeCell ref="Q106:S106"/>
    <mergeCell ref="K105:L105"/>
    <mergeCell ref="N105:O105"/>
    <mergeCell ref="H107:J107"/>
    <mergeCell ref="K107:L107"/>
    <mergeCell ref="N107:O107"/>
  </mergeCells>
  <printOptions horizontalCentered="1"/>
  <pageMargins left="0.78740157480314998" right="0.78740157480314998" top="0.78740157480314998" bottom="0.78740157480314998" header="0.31496062992126" footer="0.31496062992126"/>
  <pageSetup paperSize="256" scale="73" orientation="landscape" horizontalDpi="4294967294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117"/>
  <sheetViews>
    <sheetView view="pageBreakPreview" topLeftCell="A43" zoomScale="85" zoomScaleNormal="70" zoomScaleSheetLayoutView="85" workbookViewId="0">
      <selection activeCell="M48" sqref="M48"/>
    </sheetView>
  </sheetViews>
  <sheetFormatPr defaultRowHeight="14.5" x14ac:dyDescent="0.35"/>
  <cols>
    <col min="1" max="3" width="4.1796875" customWidth="1"/>
    <col min="4" max="4" width="5.1796875" customWidth="1"/>
    <col min="5" max="5" width="4.81640625" customWidth="1"/>
    <col min="6" max="6" width="4.453125" customWidth="1"/>
    <col min="7" max="7" width="7.26953125" customWidth="1"/>
    <col min="8" max="8" width="17.7265625" customWidth="1"/>
    <col min="9" max="9" width="23" customWidth="1"/>
    <col min="10" max="10" width="14.7265625" customWidth="1"/>
    <col min="11" max="11" width="7" customWidth="1"/>
    <col min="12" max="12" width="12.26953125" customWidth="1"/>
    <col min="13" max="13" width="15.1796875" customWidth="1"/>
    <col min="14" max="15" width="8.1796875" customWidth="1"/>
    <col min="16" max="16" width="5.26953125" customWidth="1"/>
    <col min="17" max="17" width="24.453125" customWidth="1"/>
    <col min="18" max="18" width="16.26953125" customWidth="1"/>
    <col min="19" max="19" width="2.54296875" customWidth="1"/>
    <col min="20" max="20" width="4.54296875" customWidth="1"/>
    <col min="23" max="23" width="16.816406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" thickBot="1" x14ac:dyDescent="0.4">
      <c r="B7" s="1074" t="s">
        <v>6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" thickBot="1" x14ac:dyDescent="0.4">
      <c r="B9" s="1070" t="s">
        <v>8</v>
      </c>
      <c r="C9" s="1071"/>
      <c r="D9" s="1071"/>
      <c r="E9" s="1071"/>
      <c r="F9" s="1072"/>
      <c r="G9" s="1070" t="s">
        <v>9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thickBot="1" x14ac:dyDescent="0.4">
      <c r="B10" s="1070" t="s">
        <v>10</v>
      </c>
      <c r="C10" s="1071"/>
      <c r="D10" s="1071"/>
      <c r="E10" s="1071"/>
      <c r="F10" s="1072"/>
      <c r="G10" s="1070" t="s">
        <v>11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thickBot="1" x14ac:dyDescent="0.4">
      <c r="B11" s="1070" t="s">
        <v>12</v>
      </c>
      <c r="C11" s="1071"/>
      <c r="D11" s="1071"/>
      <c r="E11" s="1071"/>
      <c r="F11" s="1072"/>
      <c r="G11" s="1070" t="s">
        <v>13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thickBot="1" x14ac:dyDescent="0.4">
      <c r="B12" s="1070" t="s">
        <v>14</v>
      </c>
      <c r="C12" s="1071"/>
      <c r="D12" s="1071"/>
      <c r="E12" s="1071"/>
      <c r="F12" s="1072"/>
      <c r="G12" s="1070" t="s">
        <v>15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thickBot="1" x14ac:dyDescent="0.4">
      <c r="B13" s="1070" t="s">
        <v>16</v>
      </c>
      <c r="C13" s="1071"/>
      <c r="D13" s="1071"/>
      <c r="E13" s="1071"/>
      <c r="F13" s="1072"/>
      <c r="G13" s="1070" t="s">
        <v>17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thickBot="1" x14ac:dyDescent="0.4">
      <c r="B14" s="1070" t="s">
        <v>18</v>
      </c>
      <c r="C14" s="1071"/>
      <c r="D14" s="1071"/>
      <c r="E14" s="1071"/>
      <c r="F14" s="1072"/>
      <c r="G14" s="1070" t="s">
        <v>374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15" thickBot="1" x14ac:dyDescent="0.4">
      <c r="B15" s="1070" t="s">
        <v>20</v>
      </c>
      <c r="C15" s="1071"/>
      <c r="D15" s="1071"/>
      <c r="E15" s="1071"/>
      <c r="F15" s="1072"/>
      <c r="G15" s="1070" t="s">
        <v>317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thickBot="1" x14ac:dyDescent="0.4">
      <c r="B16" s="1070" t="s">
        <v>22</v>
      </c>
      <c r="C16" s="1071"/>
      <c r="D16" s="1071"/>
      <c r="E16" s="1071"/>
      <c r="F16" s="1072"/>
      <c r="G16" s="1070" t="s">
        <v>317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" thickBot="1" x14ac:dyDescent="0.4">
      <c r="B17" s="1070" t="s">
        <v>23</v>
      </c>
      <c r="C17" s="1071"/>
      <c r="D17" s="1071"/>
      <c r="E17" s="1071"/>
      <c r="F17" s="1072"/>
      <c r="G17" s="1070" t="s">
        <v>24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" thickBot="1" x14ac:dyDescent="0.4">
      <c r="B18" s="1070" t="s">
        <v>25</v>
      </c>
      <c r="C18" s="1071"/>
      <c r="D18" s="1071"/>
      <c r="E18" s="1071"/>
      <c r="F18" s="1072"/>
      <c r="G18" s="1070" t="s">
        <v>375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" thickBot="1" x14ac:dyDescent="0.4">
      <c r="B19" s="1070" t="s">
        <v>27</v>
      </c>
      <c r="C19" s="1071"/>
      <c r="D19" s="1071"/>
      <c r="E19" s="1071"/>
      <c r="F19" s="1072"/>
      <c r="G19" s="1070" t="s">
        <v>24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4" t="s">
        <v>28</v>
      </c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</row>
    <row r="22" spans="2:19" ht="15" thickBot="1" x14ac:dyDescent="0.4">
      <c r="B22" s="1076" t="s">
        <v>29</v>
      </c>
      <c r="C22" s="1076"/>
      <c r="D22" s="1076"/>
      <c r="E22" s="1074" t="s">
        <v>30</v>
      </c>
      <c r="F22" s="1074"/>
      <c r="G22" s="1074"/>
      <c r="H22" s="1074"/>
      <c r="I22" s="1074"/>
      <c r="J22" s="1074"/>
      <c r="K22" s="1074"/>
      <c r="L22" s="1074"/>
      <c r="M22" s="1074"/>
      <c r="N22" s="1074" t="s">
        <v>31</v>
      </c>
      <c r="O22" s="1074"/>
      <c r="P22" s="1074"/>
      <c r="Q22" s="1074"/>
      <c r="R22" s="1074"/>
      <c r="S22" s="1074"/>
    </row>
    <row r="23" spans="2:19" ht="15" thickBot="1" x14ac:dyDescent="0.4">
      <c r="B23" s="1077" t="s">
        <v>32</v>
      </c>
      <c r="C23" s="1077"/>
      <c r="D23" s="1077"/>
      <c r="E23" s="1077" t="s">
        <v>2</v>
      </c>
      <c r="F23" s="1077"/>
      <c r="G23" s="1077"/>
      <c r="H23" s="1077"/>
      <c r="I23" s="1077"/>
      <c r="J23" s="1077"/>
      <c r="K23" s="1077"/>
      <c r="L23" s="1077"/>
      <c r="M23" s="1077"/>
      <c r="N23" s="1077" t="s">
        <v>2</v>
      </c>
      <c r="O23" s="1077"/>
      <c r="P23" s="1077"/>
      <c r="Q23" s="1077"/>
      <c r="R23" s="1077"/>
      <c r="S23" s="1077"/>
    </row>
    <row r="24" spans="2:19" ht="15" thickBot="1" x14ac:dyDescent="0.4">
      <c r="B24" s="1077" t="s">
        <v>34</v>
      </c>
      <c r="C24" s="1077"/>
      <c r="D24" s="1077"/>
      <c r="E24" s="1077" t="s">
        <v>35</v>
      </c>
      <c r="F24" s="1077"/>
      <c r="G24" s="1077"/>
      <c r="H24" s="1077"/>
      <c r="I24" s="1077"/>
      <c r="J24" s="1077"/>
      <c r="K24" s="1077"/>
      <c r="L24" s="1077"/>
      <c r="M24" s="1077"/>
      <c r="N24" s="1355"/>
      <c r="O24" s="1077"/>
      <c r="P24" s="1077"/>
      <c r="Q24" s="1077"/>
      <c r="R24" s="1077"/>
      <c r="S24" s="1077"/>
    </row>
    <row r="25" spans="2:19" ht="15" thickBot="1" x14ac:dyDescent="0.4">
      <c r="B25" s="1077" t="s">
        <v>37</v>
      </c>
      <c r="C25" s="1077"/>
      <c r="D25" s="1077"/>
      <c r="E25" s="1077" t="s">
        <v>2</v>
      </c>
      <c r="F25" s="1077"/>
      <c r="G25" s="1077"/>
      <c r="H25" s="1077"/>
      <c r="I25" s="1077"/>
      <c r="J25" s="1077"/>
      <c r="K25" s="1077"/>
      <c r="L25" s="1077"/>
      <c r="M25" s="1077"/>
      <c r="N25" s="1077" t="s">
        <v>2</v>
      </c>
      <c r="O25" s="1077"/>
      <c r="P25" s="1077"/>
      <c r="Q25" s="1077"/>
      <c r="R25" s="1077"/>
      <c r="S25" s="1077"/>
    </row>
    <row r="26" spans="2:19" ht="15" thickBot="1" x14ac:dyDescent="0.4">
      <c r="B26" s="1077" t="s">
        <v>39</v>
      </c>
      <c r="C26" s="1077"/>
      <c r="D26" s="1077"/>
      <c r="E26" s="1077" t="s">
        <v>2</v>
      </c>
      <c r="F26" s="1077"/>
      <c r="G26" s="1077"/>
      <c r="H26" s="1077"/>
      <c r="I26" s="1077"/>
      <c r="J26" s="1077"/>
      <c r="K26" s="1077"/>
      <c r="L26" s="1077"/>
      <c r="M26" s="1077"/>
      <c r="N26" s="1077" t="s">
        <v>2</v>
      </c>
      <c r="O26" s="1077"/>
      <c r="P26" s="1077"/>
      <c r="Q26" s="1077"/>
      <c r="R26" s="1077"/>
      <c r="S26" s="1077"/>
    </row>
    <row r="27" spans="2:19" ht="15.75" customHeight="1" thickBot="1" x14ac:dyDescent="0.4">
      <c r="B27" s="1070" t="s">
        <v>40</v>
      </c>
      <c r="C27" s="1071"/>
      <c r="D27" s="1071"/>
      <c r="E27" s="1071"/>
      <c r="F27" s="1071"/>
      <c r="G27" s="1071"/>
      <c r="H27" s="1071"/>
      <c r="I27" s="1071"/>
      <c r="J27" s="1401"/>
      <c r="K27" s="1401"/>
      <c r="L27" s="1401"/>
      <c r="M27" s="1401"/>
      <c r="N27" s="1401"/>
      <c r="O27" s="1401"/>
      <c r="P27" s="1401"/>
      <c r="Q27" s="1401"/>
      <c r="R27" s="1401"/>
      <c r="S27" s="1402"/>
    </row>
    <row r="28" spans="2:19" ht="16" thickBot="1" x14ac:dyDescent="0.4">
      <c r="B28" s="1082" t="s">
        <v>2</v>
      </c>
      <c r="C28" s="1083"/>
      <c r="D28" s="1083"/>
      <c r="E28" s="1083"/>
      <c r="F28" s="1083"/>
      <c r="G28" s="1083"/>
      <c r="H28" s="1083"/>
      <c r="I28" s="1084"/>
      <c r="J28" s="1084"/>
      <c r="K28" s="1084"/>
      <c r="L28" s="1084"/>
      <c r="M28" s="1084"/>
      <c r="N28" s="1084"/>
      <c r="O28" s="1084"/>
      <c r="P28" s="1084"/>
      <c r="Q28" s="1084"/>
      <c r="R28" s="1084"/>
      <c r="S28" s="1085"/>
    </row>
    <row r="29" spans="2:19" ht="16" thickBot="1" x14ac:dyDescent="0.4">
      <c r="B29" s="1098" t="s">
        <v>42</v>
      </c>
      <c r="C29" s="1089"/>
      <c r="D29" s="1089"/>
      <c r="E29" s="1089"/>
      <c r="F29" s="1089"/>
      <c r="G29" s="1089"/>
      <c r="H29" s="1089"/>
      <c r="I29" s="1089" t="s">
        <v>376</v>
      </c>
      <c r="J29" s="1089"/>
      <c r="K29" s="1089"/>
      <c r="L29" s="1089"/>
      <c r="M29" s="1089"/>
      <c r="N29" s="1089"/>
      <c r="O29" s="1089"/>
      <c r="P29" s="1089"/>
      <c r="Q29" s="1084"/>
      <c r="R29" s="1084"/>
      <c r="S29" s="1085"/>
    </row>
    <row r="30" spans="2:19" ht="16" thickBot="1" x14ac:dyDescent="0.4">
      <c r="B30" s="1082" t="s">
        <v>44</v>
      </c>
      <c r="C30" s="1083"/>
      <c r="D30" s="1083"/>
      <c r="E30" s="1083"/>
      <c r="F30" s="1083"/>
      <c r="G30" s="1083"/>
      <c r="H30" s="1083"/>
      <c r="I30" s="1089" t="s">
        <v>45</v>
      </c>
      <c r="J30" s="1089"/>
      <c r="K30" s="1089"/>
      <c r="L30" s="1089"/>
      <c r="M30" s="1089"/>
      <c r="N30" s="1089"/>
      <c r="O30" s="1089"/>
      <c r="P30" s="1089"/>
      <c r="Q30" s="1084"/>
      <c r="R30" s="1084"/>
      <c r="S30" s="1085"/>
    </row>
    <row r="31" spans="2:19" ht="16" thickBot="1" x14ac:dyDescent="0.4">
      <c r="B31" s="1098" t="s">
        <v>46</v>
      </c>
      <c r="C31" s="1089"/>
      <c r="D31" s="1089"/>
      <c r="E31" s="1089"/>
      <c r="F31" s="1089"/>
      <c r="G31" s="1089"/>
      <c r="H31" s="1089"/>
      <c r="I31" s="1089" t="s">
        <v>47</v>
      </c>
      <c r="J31" s="1089"/>
      <c r="K31" s="1089"/>
      <c r="L31" s="1089"/>
      <c r="M31" s="1089"/>
      <c r="N31" s="1089"/>
      <c r="O31" s="1089"/>
      <c r="P31" s="1089"/>
      <c r="Q31" s="1084"/>
      <c r="R31" s="1084"/>
      <c r="S31" s="1085"/>
    </row>
    <row r="32" spans="2:19" ht="16.5" customHeight="1" thickBot="1" x14ac:dyDescent="0.4">
      <c r="B32" s="1082" t="s">
        <v>48</v>
      </c>
      <c r="C32" s="1083"/>
      <c r="D32" s="1083"/>
      <c r="E32" s="1083"/>
      <c r="F32" s="1083"/>
      <c r="G32" s="1083"/>
      <c r="H32" s="1083"/>
      <c r="I32" s="1089" t="s">
        <v>49</v>
      </c>
      <c r="J32" s="1089"/>
      <c r="K32" s="1089"/>
      <c r="L32" s="1089"/>
      <c r="M32" s="1089"/>
      <c r="N32" s="1089"/>
      <c r="O32" s="1089"/>
      <c r="P32" s="1089"/>
      <c r="Q32" s="1084"/>
      <c r="R32" s="1084"/>
      <c r="S32" s="1085"/>
    </row>
    <row r="33" spans="2:19" ht="16" thickBot="1" x14ac:dyDescent="0.4">
      <c r="B33" s="1082" t="s">
        <v>50</v>
      </c>
      <c r="C33" s="1083"/>
      <c r="D33" s="1083"/>
      <c r="E33" s="1083"/>
      <c r="F33" s="1083"/>
      <c r="G33" s="1083"/>
      <c r="H33" s="1083"/>
      <c r="I33" s="1186" t="s">
        <v>51</v>
      </c>
      <c r="J33" s="1186"/>
      <c r="K33" s="88"/>
      <c r="L33" s="88"/>
      <c r="M33" s="88"/>
      <c r="N33" s="88"/>
      <c r="O33" s="88" t="s">
        <v>52</v>
      </c>
      <c r="P33" s="88"/>
      <c r="Q33" s="1084"/>
      <c r="R33" s="1084"/>
      <c r="S33" s="1085"/>
    </row>
    <row r="34" spans="2:19" ht="23.25" customHeight="1" thickBot="1" x14ac:dyDescent="0.4">
      <c r="B34" s="1257" t="s">
        <v>50</v>
      </c>
      <c r="C34" s="1258"/>
      <c r="D34" s="1258"/>
      <c r="E34" s="1258"/>
      <c r="F34" s="1258"/>
      <c r="G34" s="1258"/>
      <c r="H34" s="1258"/>
      <c r="I34" s="1179" t="s">
        <v>377</v>
      </c>
      <c r="J34" s="1179"/>
      <c r="K34" s="1179"/>
      <c r="L34" s="1179"/>
      <c r="M34" s="28"/>
      <c r="N34" s="1170" t="s">
        <v>378</v>
      </c>
      <c r="O34" s="1170"/>
      <c r="P34" s="1170"/>
      <c r="Q34" s="1093"/>
      <c r="R34" s="1093"/>
      <c r="S34" s="1094"/>
    </row>
    <row r="35" spans="2:19" ht="3.75" hidden="1" customHeight="1" thickBot="1" x14ac:dyDescent="0.4">
      <c r="B35" s="1259"/>
      <c r="C35" s="1260"/>
      <c r="D35" s="1260"/>
      <c r="E35" s="1260"/>
      <c r="F35" s="1260"/>
      <c r="G35" s="1260"/>
      <c r="H35" s="1260"/>
      <c r="I35" s="1171"/>
      <c r="J35" s="1171"/>
      <c r="K35" s="28"/>
      <c r="L35" s="28"/>
      <c r="M35" s="28"/>
      <c r="N35" s="28"/>
      <c r="O35" s="28"/>
      <c r="P35" s="273"/>
      <c r="Q35" s="4"/>
      <c r="R35" s="4"/>
      <c r="S35" s="5"/>
    </row>
    <row r="36" spans="2:19" ht="15" thickBot="1" x14ac:dyDescent="0.4">
      <c r="B36" s="1343" t="s">
        <v>55</v>
      </c>
      <c r="C36" s="1092"/>
      <c r="D36" s="1092"/>
      <c r="E36" s="1092"/>
      <c r="F36" s="1092"/>
      <c r="G36" s="1344"/>
      <c r="H36" s="1347" t="s">
        <v>56</v>
      </c>
      <c r="I36" s="1092"/>
      <c r="J36" s="1284"/>
      <c r="K36" s="1186" t="s">
        <v>57</v>
      </c>
      <c r="L36" s="1186"/>
      <c r="M36" s="1186"/>
      <c r="N36" s="1186"/>
      <c r="O36" s="1186"/>
      <c r="P36" s="1340"/>
      <c r="Q36" s="1092" t="s">
        <v>58</v>
      </c>
      <c r="R36" s="1092"/>
      <c r="S36" s="1350"/>
    </row>
    <row r="37" spans="2:19" ht="28.5" thickBot="1" x14ac:dyDescent="0.4">
      <c r="B37" s="1345"/>
      <c r="C37" s="1171"/>
      <c r="D37" s="1171"/>
      <c r="E37" s="1171"/>
      <c r="F37" s="1171"/>
      <c r="G37" s="1346"/>
      <c r="H37" s="1348"/>
      <c r="I37" s="1171"/>
      <c r="J37" s="1349"/>
      <c r="K37" s="1280" t="s">
        <v>59</v>
      </c>
      <c r="L37" s="1340"/>
      <c r="M37" s="291" t="s">
        <v>60</v>
      </c>
      <c r="N37" s="1186" t="s">
        <v>61</v>
      </c>
      <c r="O37" s="1340"/>
      <c r="P37" s="321" t="s">
        <v>62</v>
      </c>
      <c r="Q37" s="1171"/>
      <c r="R37" s="1171"/>
      <c r="S37" s="1351"/>
    </row>
    <row r="38" spans="2:19" ht="15" thickBot="1" x14ac:dyDescent="0.4">
      <c r="B38" s="1182">
        <v>1</v>
      </c>
      <c r="C38" s="1186"/>
      <c r="D38" s="1186"/>
      <c r="E38" s="1186"/>
      <c r="F38" s="1186"/>
      <c r="G38" s="1183"/>
      <c r="H38" s="1185">
        <v>2</v>
      </c>
      <c r="I38" s="1186"/>
      <c r="J38" s="1340"/>
      <c r="K38" s="1280">
        <v>3</v>
      </c>
      <c r="L38" s="1340"/>
      <c r="M38" s="292">
        <v>4</v>
      </c>
      <c r="N38" s="1186">
        <v>5</v>
      </c>
      <c r="O38" s="1340"/>
      <c r="P38" s="295">
        <v>6</v>
      </c>
      <c r="Q38" s="1186" t="s">
        <v>63</v>
      </c>
      <c r="R38" s="1186"/>
      <c r="S38" s="1341"/>
    </row>
    <row r="39" spans="2:19" ht="19.5" customHeight="1" x14ac:dyDescent="0.35">
      <c r="B39" s="109">
        <v>5</v>
      </c>
      <c r="C39" s="128">
        <v>1</v>
      </c>
      <c r="D39" s="104"/>
      <c r="E39" s="129"/>
      <c r="F39" s="130"/>
      <c r="G39" s="131"/>
      <c r="H39" s="1512" t="s">
        <v>64</v>
      </c>
      <c r="I39" s="1513"/>
      <c r="J39" s="1514"/>
      <c r="K39" s="1515">
        <v>0</v>
      </c>
      <c r="L39" s="1516"/>
      <c r="M39" s="304" t="s">
        <v>2</v>
      </c>
      <c r="N39" s="1443">
        <v>0</v>
      </c>
      <c r="O39" s="1517"/>
      <c r="P39" s="296" t="s">
        <v>2</v>
      </c>
      <c r="Q39" s="1443">
        <f>Q40</f>
        <v>26018384</v>
      </c>
      <c r="R39" s="1443"/>
      <c r="S39" s="1444"/>
    </row>
    <row r="40" spans="2:19" ht="19.5" customHeight="1" x14ac:dyDescent="0.35">
      <c r="B40" s="66">
        <v>5</v>
      </c>
      <c r="C40" s="67">
        <v>1</v>
      </c>
      <c r="D40" s="68" t="s">
        <v>73</v>
      </c>
      <c r="E40" s="127"/>
      <c r="F40" s="127"/>
      <c r="G40" s="132"/>
      <c r="H40" s="1294" t="s">
        <v>118</v>
      </c>
      <c r="I40" s="1294"/>
      <c r="J40" s="1519"/>
      <c r="K40" s="1520">
        <v>0</v>
      </c>
      <c r="L40" s="1448"/>
      <c r="M40" s="271" t="s">
        <v>2</v>
      </c>
      <c r="N40" s="1234">
        <v>0</v>
      </c>
      <c r="O40" s="1339"/>
      <c r="P40" s="311" t="s">
        <v>2</v>
      </c>
      <c r="Q40" s="1234">
        <f>Q41</f>
        <v>26018384</v>
      </c>
      <c r="R40" s="1240"/>
      <c r="S40" s="1240"/>
    </row>
    <row r="41" spans="2:19" ht="19.5" customHeight="1" x14ac:dyDescent="0.35">
      <c r="B41" s="66">
        <v>5</v>
      </c>
      <c r="C41" s="67">
        <v>1</v>
      </c>
      <c r="D41" s="68" t="s">
        <v>73</v>
      </c>
      <c r="E41" s="69" t="s">
        <v>73</v>
      </c>
      <c r="F41" s="127"/>
      <c r="G41" s="132"/>
      <c r="H41" s="1230" t="s">
        <v>379</v>
      </c>
      <c r="I41" s="1231"/>
      <c r="J41" s="1236"/>
      <c r="K41" s="1239"/>
      <c r="L41" s="1238"/>
      <c r="M41" s="272"/>
      <c r="N41" s="1237"/>
      <c r="O41" s="1238"/>
      <c r="P41" s="311" t="s">
        <v>2</v>
      </c>
      <c r="Q41" s="1234">
        <f>Q42</f>
        <v>26018384</v>
      </c>
      <c r="R41" s="1240"/>
      <c r="S41" s="1240"/>
    </row>
    <row r="42" spans="2:19" ht="19.5" customHeight="1" x14ac:dyDescent="0.35">
      <c r="B42" s="66">
        <v>5</v>
      </c>
      <c r="C42" s="67">
        <v>1</v>
      </c>
      <c r="D42" s="68" t="s">
        <v>73</v>
      </c>
      <c r="E42" s="69" t="s">
        <v>73</v>
      </c>
      <c r="F42" s="69" t="s">
        <v>65</v>
      </c>
      <c r="G42" s="132"/>
      <c r="H42" s="1294" t="s">
        <v>325</v>
      </c>
      <c r="I42" s="1294"/>
      <c r="J42" s="1519"/>
      <c r="K42" s="1520">
        <v>0</v>
      </c>
      <c r="L42" s="1448"/>
      <c r="M42" s="271"/>
      <c r="N42" s="1234">
        <v>0</v>
      </c>
      <c r="O42" s="1339"/>
      <c r="P42" s="311"/>
      <c r="Q42" s="1223">
        <f>Q55</f>
        <v>26018384</v>
      </c>
      <c r="R42" s="1241"/>
      <c r="S42" s="1241"/>
    </row>
    <row r="43" spans="2:19" ht="19.5" customHeight="1" x14ac:dyDescent="0.35">
      <c r="B43" s="66">
        <v>5</v>
      </c>
      <c r="C43" s="67">
        <v>1</v>
      </c>
      <c r="D43" s="68" t="s">
        <v>73</v>
      </c>
      <c r="E43" s="69" t="s">
        <v>73</v>
      </c>
      <c r="F43" s="133" t="s">
        <v>65</v>
      </c>
      <c r="G43" s="70" t="s">
        <v>380</v>
      </c>
      <c r="H43" s="1294" t="s">
        <v>381</v>
      </c>
      <c r="I43" s="1294"/>
      <c r="J43" s="1519"/>
      <c r="K43" s="1520"/>
      <c r="L43" s="1448"/>
      <c r="M43" s="271" t="s">
        <v>2</v>
      </c>
      <c r="N43" s="1234"/>
      <c r="O43" s="1339"/>
      <c r="P43" s="322">
        <v>0</v>
      </c>
      <c r="Q43" s="1234">
        <f>Q45</f>
        <v>960000</v>
      </c>
      <c r="R43" s="1240"/>
      <c r="S43" s="1240"/>
    </row>
    <row r="44" spans="2:19" ht="19.5" customHeight="1" x14ac:dyDescent="0.35">
      <c r="B44" s="108"/>
      <c r="C44" s="100"/>
      <c r="D44" s="101"/>
      <c r="E44" s="102"/>
      <c r="F44" s="102"/>
      <c r="G44" s="103"/>
      <c r="H44" s="1200" t="s">
        <v>382</v>
      </c>
      <c r="I44" s="1201"/>
      <c r="J44" s="1426"/>
      <c r="K44" s="1318"/>
      <c r="L44" s="1221"/>
      <c r="M44" s="73"/>
      <c r="N44" s="1222"/>
      <c r="O44" s="1470"/>
      <c r="P44" s="322"/>
      <c r="Q44" s="1224"/>
      <c r="R44" s="1224"/>
      <c r="S44" s="1223"/>
    </row>
    <row r="45" spans="2:19" ht="33.75" customHeight="1" x14ac:dyDescent="0.35">
      <c r="B45" s="98"/>
      <c r="C45" s="94"/>
      <c r="D45" s="95"/>
      <c r="E45" s="96"/>
      <c r="F45" s="96"/>
      <c r="G45" s="99"/>
      <c r="H45" s="56" t="s">
        <v>72</v>
      </c>
      <c r="I45" s="1201" t="s">
        <v>383</v>
      </c>
      <c r="J45" s="1202"/>
      <c r="K45" s="1225">
        <v>960</v>
      </c>
      <c r="L45" s="1226"/>
      <c r="M45" s="41" t="s">
        <v>384</v>
      </c>
      <c r="N45" s="1227">
        <v>1000</v>
      </c>
      <c r="O45" s="1228"/>
      <c r="P45" s="42"/>
      <c r="Q45" s="1518">
        <f>K45*N45</f>
        <v>960000</v>
      </c>
      <c r="R45" s="1229"/>
      <c r="S45" s="1228"/>
    </row>
    <row r="46" spans="2:19" ht="23.25" customHeight="1" x14ac:dyDescent="0.35">
      <c r="B46" s="66">
        <v>5</v>
      </c>
      <c r="C46" s="67">
        <v>1</v>
      </c>
      <c r="D46" s="68" t="s">
        <v>73</v>
      </c>
      <c r="E46" s="69" t="s">
        <v>73</v>
      </c>
      <c r="F46" s="133" t="s">
        <v>65</v>
      </c>
      <c r="G46" s="70" t="s">
        <v>385</v>
      </c>
      <c r="H46" s="1294" t="s">
        <v>386</v>
      </c>
      <c r="I46" s="1294"/>
      <c r="J46" s="1294"/>
      <c r="K46" s="1295"/>
      <c r="L46" s="1295"/>
      <c r="M46" s="73" t="s">
        <v>2</v>
      </c>
      <c r="N46" s="1240"/>
      <c r="O46" s="1240"/>
      <c r="P46" s="75">
        <v>0</v>
      </c>
      <c r="Q46" s="1240">
        <f>Q48</f>
        <v>6597500</v>
      </c>
      <c r="R46" s="1240"/>
      <c r="S46" s="1240"/>
    </row>
    <row r="47" spans="2:19" ht="22.5" customHeight="1" x14ac:dyDescent="0.35">
      <c r="B47" s="109"/>
      <c r="C47" s="104"/>
      <c r="D47" s="105"/>
      <c r="E47" s="106"/>
      <c r="F47" s="106"/>
      <c r="G47" s="107"/>
      <c r="H47" s="1200" t="s">
        <v>387</v>
      </c>
      <c r="I47" s="1201"/>
      <c r="J47" s="1202"/>
      <c r="K47" s="1225"/>
      <c r="L47" s="1226"/>
      <c r="M47" s="41"/>
      <c r="N47" s="1227"/>
      <c r="O47" s="1228"/>
      <c r="P47" s="42"/>
      <c r="Q47" s="1227"/>
      <c r="R47" s="1229"/>
      <c r="S47" s="1228"/>
    </row>
    <row r="48" spans="2:19" ht="19.5" customHeight="1" x14ac:dyDescent="0.35">
      <c r="B48" s="98"/>
      <c r="C48" s="94"/>
      <c r="D48" s="95"/>
      <c r="E48" s="96"/>
      <c r="F48" s="96"/>
      <c r="G48" s="99"/>
      <c r="H48" s="56" t="s">
        <v>72</v>
      </c>
      <c r="I48" s="1201" t="s">
        <v>388</v>
      </c>
      <c r="J48" s="1202"/>
      <c r="K48" s="1225">
        <v>1015</v>
      </c>
      <c r="L48" s="1221"/>
      <c r="M48" s="41" t="s">
        <v>389</v>
      </c>
      <c r="N48" s="1227">
        <v>6500</v>
      </c>
      <c r="O48" s="1228"/>
      <c r="P48" s="75"/>
      <c r="Q48" s="1227">
        <f>K48*N48</f>
        <v>6597500</v>
      </c>
      <c r="R48" s="1229"/>
      <c r="S48" s="1228"/>
    </row>
    <row r="49" spans="2:19" ht="19.5" customHeight="1" x14ac:dyDescent="0.35">
      <c r="B49" s="66">
        <v>5</v>
      </c>
      <c r="C49" s="67">
        <v>1</v>
      </c>
      <c r="D49" s="68" t="s">
        <v>73</v>
      </c>
      <c r="E49" s="69" t="s">
        <v>73</v>
      </c>
      <c r="F49" s="133" t="s">
        <v>65</v>
      </c>
      <c r="G49" s="70" t="s">
        <v>390</v>
      </c>
      <c r="H49" s="1294" t="s">
        <v>391</v>
      </c>
      <c r="I49" s="1294"/>
      <c r="J49" s="1294"/>
      <c r="K49" s="1295"/>
      <c r="L49" s="1295"/>
      <c r="M49" s="73" t="s">
        <v>2</v>
      </c>
      <c r="N49" s="1240"/>
      <c r="O49" s="1240"/>
      <c r="P49" s="75">
        <v>0</v>
      </c>
      <c r="Q49" s="1240">
        <f>Q51</f>
        <v>17440884</v>
      </c>
      <c r="R49" s="1240"/>
      <c r="S49" s="1240"/>
    </row>
    <row r="50" spans="2:19" ht="19.5" customHeight="1" x14ac:dyDescent="0.35">
      <c r="B50" s="109"/>
      <c r="C50" s="104"/>
      <c r="D50" s="105"/>
      <c r="E50" s="106"/>
      <c r="F50" s="106"/>
      <c r="G50" s="107"/>
      <c r="H50" s="1200" t="s">
        <v>392</v>
      </c>
      <c r="I50" s="1201"/>
      <c r="J50" s="1202"/>
      <c r="K50" s="1220"/>
      <c r="L50" s="1221"/>
      <c r="M50" s="73"/>
      <c r="N50" s="1222"/>
      <c r="O50" s="1223"/>
      <c r="P50" s="75"/>
      <c r="Q50" s="1222"/>
      <c r="R50" s="1224"/>
      <c r="S50" s="1223"/>
    </row>
    <row r="51" spans="2:19" ht="20.25" customHeight="1" x14ac:dyDescent="0.35">
      <c r="B51" s="98"/>
      <c r="C51" s="94"/>
      <c r="D51" s="95"/>
      <c r="E51" s="96"/>
      <c r="F51" s="96"/>
      <c r="G51" s="99"/>
      <c r="H51" s="56" t="s">
        <v>124</v>
      </c>
      <c r="I51" s="1201" t="s">
        <v>393</v>
      </c>
      <c r="J51" s="1202"/>
      <c r="K51" s="1225">
        <v>16209</v>
      </c>
      <c r="L51" s="1226"/>
      <c r="M51" s="41" t="s">
        <v>394</v>
      </c>
      <c r="N51" s="1227">
        <v>1076</v>
      </c>
      <c r="O51" s="1228"/>
      <c r="P51" s="42"/>
      <c r="Q51" s="1227">
        <f>K51*N51</f>
        <v>17440884</v>
      </c>
      <c r="R51" s="1229"/>
      <c r="S51" s="1228"/>
    </row>
    <row r="52" spans="2:19" ht="31.5" customHeight="1" x14ac:dyDescent="0.35">
      <c r="B52" s="66">
        <v>5</v>
      </c>
      <c r="C52" s="67">
        <v>1</v>
      </c>
      <c r="D52" s="68" t="s">
        <v>73</v>
      </c>
      <c r="E52" s="69" t="s">
        <v>73</v>
      </c>
      <c r="F52" s="133" t="s">
        <v>65</v>
      </c>
      <c r="G52" s="70" t="s">
        <v>395</v>
      </c>
      <c r="H52" s="1294" t="s">
        <v>396</v>
      </c>
      <c r="I52" s="1294"/>
      <c r="J52" s="1294"/>
      <c r="K52" s="1295"/>
      <c r="L52" s="1295"/>
      <c r="M52" s="73" t="s">
        <v>2</v>
      </c>
      <c r="N52" s="1240"/>
      <c r="O52" s="1240"/>
      <c r="P52" s="75">
        <v>0</v>
      </c>
      <c r="Q52" s="1240">
        <f>Q54</f>
        <v>1020000</v>
      </c>
      <c r="R52" s="1240"/>
      <c r="S52" s="1240"/>
    </row>
    <row r="53" spans="2:19" ht="19.5" customHeight="1" x14ac:dyDescent="0.35">
      <c r="B53" s="109"/>
      <c r="C53" s="104"/>
      <c r="D53" s="105"/>
      <c r="E53" s="106"/>
      <c r="F53" s="106"/>
      <c r="G53" s="107"/>
      <c r="H53" s="1200" t="s">
        <v>397</v>
      </c>
      <c r="I53" s="1201"/>
      <c r="J53" s="114"/>
      <c r="K53" s="1220"/>
      <c r="L53" s="1221"/>
      <c r="M53" s="73"/>
      <c r="N53" s="1222"/>
      <c r="O53" s="1223"/>
      <c r="P53" s="75"/>
      <c r="Q53" s="1222"/>
      <c r="R53" s="1224"/>
      <c r="S53" s="1223"/>
    </row>
    <row r="54" spans="2:19" ht="18.75" customHeight="1" x14ac:dyDescent="0.35">
      <c r="B54" s="98"/>
      <c r="C54" s="94"/>
      <c r="D54" s="95"/>
      <c r="E54" s="96"/>
      <c r="F54" s="96"/>
      <c r="G54" s="99"/>
      <c r="H54" s="56" t="s">
        <v>124</v>
      </c>
      <c r="I54" s="1201"/>
      <c r="J54" s="1202"/>
      <c r="K54" s="1225">
        <v>12</v>
      </c>
      <c r="L54" s="1226"/>
      <c r="M54" s="41" t="s">
        <v>398</v>
      </c>
      <c r="N54" s="1227">
        <v>85000</v>
      </c>
      <c r="O54" s="1228"/>
      <c r="P54" s="42"/>
      <c r="Q54" s="1227">
        <f>K54*N54</f>
        <v>1020000</v>
      </c>
      <c r="R54" s="1229"/>
      <c r="S54" s="1228"/>
    </row>
    <row r="55" spans="2:19" ht="29.25" customHeight="1" x14ac:dyDescent="0.35">
      <c r="B55" s="217"/>
      <c r="C55" s="218"/>
      <c r="D55" s="219"/>
      <c r="E55" s="220"/>
      <c r="F55" s="220"/>
      <c r="G55" s="220"/>
      <c r="H55" s="97"/>
      <c r="I55" s="1503" t="s">
        <v>114</v>
      </c>
      <c r="J55" s="1503"/>
      <c r="K55" s="1503"/>
      <c r="L55" s="1503"/>
      <c r="M55" s="1503"/>
      <c r="N55" s="1503"/>
      <c r="O55" s="1504"/>
      <c r="P55" s="75"/>
      <c r="Q55" s="1222">
        <f>Q52+Q49+Q46+Q43</f>
        <v>26018384</v>
      </c>
      <c r="R55" s="1224"/>
      <c r="S55" s="1223"/>
    </row>
    <row r="56" spans="2:19" ht="29.25" customHeight="1" thickBot="1" x14ac:dyDescent="0.4">
      <c r="B56" s="109"/>
      <c r="C56" s="104"/>
      <c r="D56" s="105"/>
      <c r="E56" s="106"/>
      <c r="F56" s="106"/>
      <c r="G56" s="106"/>
      <c r="H56" s="97"/>
      <c r="I56" s="134"/>
      <c r="J56" s="134"/>
      <c r="K56" s="134"/>
      <c r="L56" s="134"/>
      <c r="M56" s="134"/>
      <c r="N56" s="134"/>
      <c r="O56" s="135"/>
      <c r="P56" s="42"/>
      <c r="Q56" s="51"/>
      <c r="R56" s="53"/>
      <c r="S56" s="52"/>
    </row>
    <row r="57" spans="2:19" ht="29.25" customHeight="1" thickBot="1" x14ac:dyDescent="0.4">
      <c r="B57" s="1098" t="s">
        <v>42</v>
      </c>
      <c r="C57" s="1089"/>
      <c r="D57" s="1089"/>
      <c r="E57" s="1089"/>
      <c r="F57" s="1089"/>
      <c r="G57" s="1089"/>
      <c r="H57" s="1089"/>
      <c r="I57" s="1285" t="s">
        <v>399</v>
      </c>
      <c r="J57" s="1089"/>
      <c r="K57" s="1089"/>
      <c r="L57" s="1089"/>
      <c r="M57" s="1089"/>
      <c r="N57" s="1089"/>
      <c r="O57" s="1089"/>
      <c r="P57" s="1272"/>
      <c r="Q57" s="1084"/>
      <c r="R57" s="1084"/>
      <c r="S57" s="1085"/>
    </row>
    <row r="58" spans="2:19" ht="29.25" customHeight="1" thickBot="1" x14ac:dyDescent="0.4">
      <c r="B58" s="1082" t="s">
        <v>44</v>
      </c>
      <c r="C58" s="1083"/>
      <c r="D58" s="1083"/>
      <c r="E58" s="1083"/>
      <c r="F58" s="1083"/>
      <c r="G58" s="1083"/>
      <c r="H58" s="1256"/>
      <c r="I58" s="1089" t="s">
        <v>45</v>
      </c>
      <c r="J58" s="1089"/>
      <c r="K58" s="1089"/>
      <c r="L58" s="1089"/>
      <c r="M58" s="1089"/>
      <c r="N58" s="1089"/>
      <c r="O58" s="1089"/>
      <c r="P58" s="1272"/>
      <c r="Q58" s="1084"/>
      <c r="R58" s="1084"/>
      <c r="S58" s="1085"/>
    </row>
    <row r="59" spans="2:19" ht="29.25" customHeight="1" thickBot="1" x14ac:dyDescent="0.4">
      <c r="B59" s="1098" t="s">
        <v>46</v>
      </c>
      <c r="C59" s="1089"/>
      <c r="D59" s="1089"/>
      <c r="E59" s="1089"/>
      <c r="F59" s="1089"/>
      <c r="G59" s="1089"/>
      <c r="H59" s="1272"/>
      <c r="I59" s="1089" t="s">
        <v>47</v>
      </c>
      <c r="J59" s="1089"/>
      <c r="K59" s="1089"/>
      <c r="L59" s="1089"/>
      <c r="M59" s="1089"/>
      <c r="N59" s="1089"/>
      <c r="O59" s="1089"/>
      <c r="P59" s="1272"/>
      <c r="Q59" s="1084"/>
      <c r="R59" s="1084"/>
      <c r="S59" s="1085"/>
    </row>
    <row r="60" spans="2:19" ht="29.25" customHeight="1" thickBot="1" x14ac:dyDescent="0.4">
      <c r="B60" s="1082" t="s">
        <v>48</v>
      </c>
      <c r="C60" s="1083"/>
      <c r="D60" s="1083"/>
      <c r="E60" s="1083"/>
      <c r="F60" s="1083"/>
      <c r="G60" s="1083"/>
      <c r="H60" s="1256"/>
      <c r="I60" s="1285" t="s">
        <v>49</v>
      </c>
      <c r="J60" s="1089"/>
      <c r="K60" s="1089"/>
      <c r="L60" s="1089"/>
      <c r="M60" s="1089"/>
      <c r="N60" s="1089"/>
      <c r="O60" s="1089"/>
      <c r="P60" s="1272"/>
      <c r="Q60" s="1084"/>
      <c r="R60" s="1084"/>
      <c r="S60" s="1085"/>
    </row>
    <row r="61" spans="2:19" ht="29.25" customHeight="1" thickBot="1" x14ac:dyDescent="0.4">
      <c r="B61" s="1082" t="s">
        <v>50</v>
      </c>
      <c r="C61" s="1083"/>
      <c r="D61" s="1083"/>
      <c r="E61" s="1083"/>
      <c r="F61" s="1083"/>
      <c r="G61" s="1083"/>
      <c r="H61" s="1083"/>
      <c r="I61" s="1280" t="s">
        <v>51</v>
      </c>
      <c r="J61" s="1186"/>
      <c r="K61" s="88"/>
      <c r="L61" s="88"/>
      <c r="M61" s="285"/>
      <c r="N61" s="1186" t="s">
        <v>52</v>
      </c>
      <c r="O61" s="1186"/>
      <c r="P61" s="285"/>
      <c r="Q61" s="1084"/>
      <c r="R61" s="1084"/>
      <c r="S61" s="1085"/>
    </row>
    <row r="62" spans="2:19" ht="25.5" customHeight="1" thickBot="1" x14ac:dyDescent="0.4">
      <c r="B62" s="1257" t="s">
        <v>50</v>
      </c>
      <c r="C62" s="1258"/>
      <c r="D62" s="1258"/>
      <c r="E62" s="1258"/>
      <c r="F62" s="1258"/>
      <c r="G62" s="1258"/>
      <c r="H62" s="1258"/>
      <c r="I62" s="1283" t="s">
        <v>400</v>
      </c>
      <c r="J62" s="1092"/>
      <c r="K62" s="1092"/>
      <c r="L62" s="1092"/>
      <c r="M62" s="273"/>
      <c r="N62" s="1092" t="s">
        <v>401</v>
      </c>
      <c r="O62" s="1092"/>
      <c r="P62" s="1284"/>
      <c r="Q62" s="1093"/>
      <c r="R62" s="1093"/>
      <c r="S62" s="1094"/>
    </row>
    <row r="63" spans="2:19" ht="0.75" hidden="1" customHeight="1" thickBot="1" x14ac:dyDescent="0.4">
      <c r="B63" s="1281"/>
      <c r="C63" s="1360"/>
      <c r="D63" s="1360"/>
      <c r="E63" s="1360"/>
      <c r="F63" s="1360"/>
      <c r="G63" s="1360"/>
      <c r="H63" s="1360"/>
      <c r="I63" s="1502"/>
      <c r="J63" s="1502"/>
      <c r="K63" s="230"/>
      <c r="L63" s="230"/>
      <c r="M63" s="230"/>
      <c r="N63" s="230"/>
      <c r="O63" s="230"/>
      <c r="P63" s="230"/>
      <c r="Q63" s="231"/>
      <c r="R63" s="231"/>
      <c r="S63" s="212"/>
    </row>
    <row r="64" spans="2:19" ht="21" customHeight="1" thickTop="1" x14ac:dyDescent="0.35">
      <c r="B64" s="199">
        <v>5</v>
      </c>
      <c r="C64" s="198">
        <v>1</v>
      </c>
      <c r="D64" s="198"/>
      <c r="E64" s="197"/>
      <c r="F64" s="197"/>
      <c r="G64" s="196"/>
      <c r="H64" s="1312" t="s">
        <v>64</v>
      </c>
      <c r="I64" s="1313"/>
      <c r="J64" s="1314"/>
      <c r="K64" s="1315">
        <v>0</v>
      </c>
      <c r="L64" s="1368"/>
      <c r="M64" s="289" t="s">
        <v>2</v>
      </c>
      <c r="N64" s="1316">
        <v>0</v>
      </c>
      <c r="O64" s="1317"/>
      <c r="P64" s="267" t="s">
        <v>2</v>
      </c>
      <c r="Q64" s="1501">
        <f>Q65</f>
        <v>164633600</v>
      </c>
      <c r="R64" s="1316"/>
      <c r="S64" s="1369"/>
    </row>
    <row r="65" spans="2:19" ht="21" customHeight="1" x14ac:dyDescent="0.35">
      <c r="B65" s="66">
        <v>5</v>
      </c>
      <c r="C65" s="67">
        <v>1</v>
      </c>
      <c r="D65" s="68" t="s">
        <v>73</v>
      </c>
      <c r="E65" s="127"/>
      <c r="F65" s="127"/>
      <c r="G65" s="132"/>
      <c r="H65" s="1294" t="s">
        <v>118</v>
      </c>
      <c r="I65" s="1294"/>
      <c r="J65" s="1294"/>
      <c r="K65" s="1295">
        <v>0</v>
      </c>
      <c r="L65" s="1295"/>
      <c r="M65" s="73" t="s">
        <v>2</v>
      </c>
      <c r="N65" s="1240">
        <v>0</v>
      </c>
      <c r="O65" s="1240"/>
      <c r="P65" s="74" t="s">
        <v>2</v>
      </c>
      <c r="Q65" s="1240">
        <f>Q66</f>
        <v>164633600</v>
      </c>
      <c r="R65" s="1240"/>
      <c r="S65" s="1240"/>
    </row>
    <row r="66" spans="2:19" ht="21" customHeight="1" x14ac:dyDescent="0.35">
      <c r="B66" s="66">
        <v>5</v>
      </c>
      <c r="C66" s="67">
        <v>1</v>
      </c>
      <c r="D66" s="68" t="s">
        <v>73</v>
      </c>
      <c r="E66" s="69" t="s">
        <v>73</v>
      </c>
      <c r="F66" s="127"/>
      <c r="G66" s="132"/>
      <c r="H66" s="1230" t="s">
        <v>379</v>
      </c>
      <c r="I66" s="1231"/>
      <c r="J66" s="1236"/>
      <c r="K66" s="1239"/>
      <c r="L66" s="1238"/>
      <c r="M66" s="272"/>
      <c r="N66" s="1239"/>
      <c r="O66" s="1238"/>
      <c r="P66" s="112" t="s">
        <v>2</v>
      </c>
      <c r="Q66" s="1240">
        <f>Q93</f>
        <v>164633600</v>
      </c>
      <c r="R66" s="1240"/>
      <c r="S66" s="1240"/>
    </row>
    <row r="67" spans="2:19" ht="21" customHeight="1" x14ac:dyDescent="0.35">
      <c r="B67" s="66">
        <v>5</v>
      </c>
      <c r="C67" s="67">
        <v>1</v>
      </c>
      <c r="D67" s="68" t="s">
        <v>73</v>
      </c>
      <c r="E67" s="69" t="s">
        <v>73</v>
      </c>
      <c r="F67" s="69" t="s">
        <v>65</v>
      </c>
      <c r="G67" s="132"/>
      <c r="H67" s="1294" t="s">
        <v>325</v>
      </c>
      <c r="I67" s="1294"/>
      <c r="J67" s="1294"/>
      <c r="K67" s="1295">
        <v>0</v>
      </c>
      <c r="L67" s="1295"/>
      <c r="M67" s="73"/>
      <c r="N67" s="1240">
        <v>0</v>
      </c>
      <c r="O67" s="1240"/>
      <c r="P67" s="74"/>
      <c r="Q67" s="1241">
        <f>Q68+Q73+Q78+Q83</f>
        <v>162560000</v>
      </c>
      <c r="R67" s="1241"/>
      <c r="S67" s="1241"/>
    </row>
    <row r="68" spans="2:19" ht="21" customHeight="1" x14ac:dyDescent="0.35">
      <c r="B68" s="66">
        <v>5</v>
      </c>
      <c r="C68" s="67">
        <v>1</v>
      </c>
      <c r="D68" s="68" t="s">
        <v>73</v>
      </c>
      <c r="E68" s="69" t="s">
        <v>73</v>
      </c>
      <c r="F68" s="133" t="s">
        <v>65</v>
      </c>
      <c r="G68" s="70" t="s">
        <v>225</v>
      </c>
      <c r="H68" s="1294" t="s">
        <v>402</v>
      </c>
      <c r="I68" s="1294"/>
      <c r="J68" s="1294"/>
      <c r="K68" s="1295"/>
      <c r="L68" s="1295"/>
      <c r="M68" s="73" t="s">
        <v>2</v>
      </c>
      <c r="N68" s="1240"/>
      <c r="O68" s="1240"/>
      <c r="P68" s="75">
        <v>0</v>
      </c>
      <c r="Q68" s="1240">
        <f>Q70+Q72</f>
        <v>47160000</v>
      </c>
      <c r="R68" s="1240"/>
      <c r="S68" s="1240"/>
    </row>
    <row r="69" spans="2:19" ht="21" customHeight="1" x14ac:dyDescent="0.35">
      <c r="B69" s="108"/>
      <c r="C69" s="100"/>
      <c r="D69" s="101"/>
      <c r="E69" s="102"/>
      <c r="F69" s="102"/>
      <c r="G69" s="103"/>
      <c r="H69" s="1200" t="s">
        <v>403</v>
      </c>
      <c r="I69" s="1201"/>
      <c r="J69" s="1202"/>
      <c r="K69" s="76"/>
      <c r="L69" s="77"/>
      <c r="M69" s="73"/>
      <c r="N69" s="78"/>
      <c r="O69" s="79"/>
      <c r="P69" s="75"/>
      <c r="Q69" s="78"/>
      <c r="R69" s="136"/>
      <c r="S69" s="79"/>
    </row>
    <row r="70" spans="2:19" ht="25.5" customHeight="1" x14ac:dyDescent="0.35">
      <c r="B70" s="108"/>
      <c r="C70" s="100"/>
      <c r="D70" s="101"/>
      <c r="E70" s="102"/>
      <c r="F70" s="102"/>
      <c r="G70" s="103"/>
      <c r="H70" s="56" t="s">
        <v>124</v>
      </c>
      <c r="I70" s="97"/>
      <c r="J70" s="111"/>
      <c r="K70" s="1225">
        <v>552</v>
      </c>
      <c r="L70" s="1221"/>
      <c r="M70" s="41" t="s">
        <v>404</v>
      </c>
      <c r="N70" s="1227">
        <v>80000</v>
      </c>
      <c r="O70" s="1228"/>
      <c r="P70" s="42"/>
      <c r="Q70" s="1227">
        <f>K70*N70</f>
        <v>44160000</v>
      </c>
      <c r="R70" s="1229"/>
      <c r="S70" s="1228"/>
    </row>
    <row r="71" spans="2:19" ht="19.5" customHeight="1" x14ac:dyDescent="0.35">
      <c r="B71" s="109"/>
      <c r="C71" s="104"/>
      <c r="D71" s="105"/>
      <c r="E71" s="106"/>
      <c r="F71" s="106"/>
      <c r="G71" s="107"/>
      <c r="H71" s="1200" t="s">
        <v>405</v>
      </c>
      <c r="I71" s="1201"/>
      <c r="J71" s="114"/>
      <c r="K71" s="1310"/>
      <c r="L71" s="1311"/>
      <c r="M71" s="73"/>
      <c r="N71" s="78"/>
      <c r="O71" s="79"/>
      <c r="P71" s="75"/>
      <c r="Q71" s="1222"/>
      <c r="R71" s="1224"/>
      <c r="S71" s="1223"/>
    </row>
    <row r="72" spans="2:19" ht="23.25" customHeight="1" x14ac:dyDescent="0.35">
      <c r="B72" s="279"/>
      <c r="C72" s="280"/>
      <c r="D72" s="281"/>
      <c r="E72" s="282"/>
      <c r="F72" s="282"/>
      <c r="G72" s="283"/>
      <c r="H72" s="146" t="s">
        <v>124</v>
      </c>
      <c r="I72" s="1298" t="s">
        <v>406</v>
      </c>
      <c r="J72" s="1299"/>
      <c r="K72" s="1301">
        <v>2</v>
      </c>
      <c r="L72" s="1302"/>
      <c r="M72" s="278" t="s">
        <v>490</v>
      </c>
      <c r="N72" s="1303">
        <v>1500000</v>
      </c>
      <c r="O72" s="1304"/>
      <c r="P72" s="149"/>
      <c r="Q72" s="1305">
        <f>K72*N72</f>
        <v>3000000</v>
      </c>
      <c r="R72" s="1306"/>
      <c r="S72" s="1307"/>
    </row>
    <row r="73" spans="2:19" ht="26.25" customHeight="1" x14ac:dyDescent="0.35">
      <c r="B73" s="98">
        <v>5</v>
      </c>
      <c r="C73" s="94">
        <v>1</v>
      </c>
      <c r="D73" s="95" t="s">
        <v>73</v>
      </c>
      <c r="E73" s="96" t="s">
        <v>73</v>
      </c>
      <c r="F73" s="276" t="s">
        <v>65</v>
      </c>
      <c r="G73" s="99" t="s">
        <v>158</v>
      </c>
      <c r="H73" s="1300" t="s">
        <v>407</v>
      </c>
      <c r="I73" s="1300"/>
      <c r="J73" s="1300"/>
      <c r="K73" s="1308"/>
      <c r="L73" s="1308"/>
      <c r="M73" s="222" t="s">
        <v>2</v>
      </c>
      <c r="N73" s="1309"/>
      <c r="O73" s="1309"/>
      <c r="P73" s="277">
        <v>0</v>
      </c>
      <c r="Q73" s="1309">
        <f>Q77+Q75</f>
        <v>61400000</v>
      </c>
      <c r="R73" s="1309"/>
      <c r="S73" s="1309"/>
    </row>
    <row r="74" spans="2:19" ht="19.5" customHeight="1" x14ac:dyDescent="0.35">
      <c r="B74" s="66"/>
      <c r="C74" s="67"/>
      <c r="D74" s="68"/>
      <c r="E74" s="69"/>
      <c r="F74" s="69"/>
      <c r="G74" s="70"/>
      <c r="H74" s="1200" t="s">
        <v>408</v>
      </c>
      <c r="I74" s="1201"/>
      <c r="J74" s="1202"/>
      <c r="K74" s="1220"/>
      <c r="L74" s="1221"/>
      <c r="M74" s="73"/>
      <c r="N74" s="1222"/>
      <c r="O74" s="1223"/>
      <c r="P74" s="75"/>
      <c r="Q74" s="1222"/>
      <c r="R74" s="1224"/>
      <c r="S74" s="1223"/>
    </row>
    <row r="75" spans="2:19" ht="19.5" customHeight="1" x14ac:dyDescent="0.35">
      <c r="B75" s="66"/>
      <c r="C75" s="67"/>
      <c r="D75" s="68"/>
      <c r="E75" s="69"/>
      <c r="F75" s="69"/>
      <c r="G75" s="70"/>
      <c r="H75" s="56" t="s">
        <v>124</v>
      </c>
      <c r="I75" s="1243"/>
      <c r="J75" s="1244"/>
      <c r="K75" s="1225">
        <v>730</v>
      </c>
      <c r="L75" s="1226"/>
      <c r="M75" s="41" t="s">
        <v>409</v>
      </c>
      <c r="N75" s="1227">
        <v>80000</v>
      </c>
      <c r="O75" s="1228"/>
      <c r="P75" s="42"/>
      <c r="Q75" s="1227">
        <f>K75*N75</f>
        <v>58400000</v>
      </c>
      <c r="R75" s="1229"/>
      <c r="S75" s="1228"/>
    </row>
    <row r="76" spans="2:19" ht="23.25" customHeight="1" x14ac:dyDescent="0.35">
      <c r="B76" s="66"/>
      <c r="C76" s="67"/>
      <c r="D76" s="68"/>
      <c r="E76" s="69"/>
      <c r="F76" s="69"/>
      <c r="G76" s="70"/>
      <c r="H76" s="1200" t="s">
        <v>405</v>
      </c>
      <c r="I76" s="1201"/>
      <c r="J76" s="111"/>
      <c r="K76" s="118"/>
      <c r="L76" s="119"/>
      <c r="M76" s="41"/>
      <c r="N76" s="1227"/>
      <c r="O76" s="1228"/>
      <c r="P76" s="42"/>
      <c r="Q76" s="1227"/>
      <c r="R76" s="1229"/>
      <c r="S76" s="1228"/>
    </row>
    <row r="77" spans="2:19" ht="19.5" customHeight="1" x14ac:dyDescent="0.35">
      <c r="B77" s="66"/>
      <c r="C77" s="67"/>
      <c r="D77" s="68"/>
      <c r="E77" s="69"/>
      <c r="F77" s="69"/>
      <c r="G77" s="70"/>
      <c r="H77" s="56" t="s">
        <v>124</v>
      </c>
      <c r="I77" s="1298" t="s">
        <v>406</v>
      </c>
      <c r="J77" s="1299"/>
      <c r="K77" s="1225">
        <v>2</v>
      </c>
      <c r="L77" s="1226"/>
      <c r="M77" s="41" t="s">
        <v>410</v>
      </c>
      <c r="N77" s="1227">
        <v>1500000</v>
      </c>
      <c r="O77" s="1228"/>
      <c r="P77" s="42"/>
      <c r="Q77" s="1227">
        <f>K77*N77</f>
        <v>3000000</v>
      </c>
      <c r="R77" s="1229"/>
      <c r="S77" s="1228"/>
    </row>
    <row r="78" spans="2:19" ht="19.5" customHeight="1" x14ac:dyDescent="0.35">
      <c r="B78" s="66">
        <v>5</v>
      </c>
      <c r="C78" s="67">
        <v>1</v>
      </c>
      <c r="D78" s="68" t="s">
        <v>73</v>
      </c>
      <c r="E78" s="69" t="s">
        <v>73</v>
      </c>
      <c r="F78" s="133" t="s">
        <v>65</v>
      </c>
      <c r="G78" s="70" t="s">
        <v>411</v>
      </c>
      <c r="H78" s="1294" t="s">
        <v>412</v>
      </c>
      <c r="I78" s="1300"/>
      <c r="J78" s="1300"/>
      <c r="K78" s="1295"/>
      <c r="L78" s="1295"/>
      <c r="M78" s="73" t="s">
        <v>2</v>
      </c>
      <c r="N78" s="1240"/>
      <c r="O78" s="1240"/>
      <c r="P78" s="75">
        <v>0</v>
      </c>
      <c r="Q78" s="1240">
        <f>Q80+Q82</f>
        <v>53400000</v>
      </c>
      <c r="R78" s="1240"/>
      <c r="S78" s="1240"/>
    </row>
    <row r="79" spans="2:19" ht="19.5" customHeight="1" x14ac:dyDescent="0.35">
      <c r="B79" s="66"/>
      <c r="C79" s="67"/>
      <c r="D79" s="68"/>
      <c r="E79" s="69"/>
      <c r="F79" s="69"/>
      <c r="G79" s="70"/>
      <c r="H79" s="1200" t="s">
        <v>413</v>
      </c>
      <c r="I79" s="1201"/>
      <c r="J79" s="1202"/>
      <c r="K79" s="1220"/>
      <c r="L79" s="1221"/>
      <c r="M79" s="73"/>
      <c r="N79" s="1222"/>
      <c r="O79" s="1223"/>
      <c r="P79" s="75"/>
      <c r="Q79" s="1222"/>
      <c r="R79" s="1224"/>
      <c r="S79" s="1223"/>
    </row>
    <row r="80" spans="2:19" ht="22.5" customHeight="1" x14ac:dyDescent="0.35">
      <c r="B80" s="66"/>
      <c r="C80" s="67"/>
      <c r="D80" s="68"/>
      <c r="E80" s="69"/>
      <c r="F80" s="69"/>
      <c r="G80" s="70"/>
      <c r="H80" s="56" t="s">
        <v>124</v>
      </c>
      <c r="I80" s="1243"/>
      <c r="J80" s="1244"/>
      <c r="K80" s="1225">
        <v>630</v>
      </c>
      <c r="L80" s="1226"/>
      <c r="M80" s="41" t="s">
        <v>409</v>
      </c>
      <c r="N80" s="1227">
        <v>80000</v>
      </c>
      <c r="O80" s="1228"/>
      <c r="P80" s="42"/>
      <c r="Q80" s="1227">
        <f>K80*N80</f>
        <v>50400000</v>
      </c>
      <c r="R80" s="1229"/>
      <c r="S80" s="1228"/>
    </row>
    <row r="81" spans="2:19" ht="19.5" customHeight="1" x14ac:dyDescent="0.35">
      <c r="B81" s="66"/>
      <c r="C81" s="67"/>
      <c r="D81" s="68"/>
      <c r="E81" s="69"/>
      <c r="F81" s="69"/>
      <c r="G81" s="70"/>
      <c r="H81" s="1200" t="s">
        <v>405</v>
      </c>
      <c r="I81" s="1201"/>
      <c r="J81" s="114"/>
      <c r="K81" s="1220"/>
      <c r="L81" s="1221"/>
      <c r="M81" s="73"/>
      <c r="N81" s="1222"/>
      <c r="O81" s="1223"/>
      <c r="P81" s="75"/>
      <c r="Q81" s="1222"/>
      <c r="R81" s="1224"/>
      <c r="S81" s="1223"/>
    </row>
    <row r="82" spans="2:19" ht="19.5" customHeight="1" x14ac:dyDescent="0.35">
      <c r="B82" s="66"/>
      <c r="C82" s="67"/>
      <c r="D82" s="68"/>
      <c r="E82" s="69"/>
      <c r="F82" s="69"/>
      <c r="G82" s="70"/>
      <c r="H82" s="56" t="s">
        <v>124</v>
      </c>
      <c r="I82" s="1298" t="s">
        <v>406</v>
      </c>
      <c r="J82" s="1299"/>
      <c r="K82" s="1225">
        <v>2</v>
      </c>
      <c r="L82" s="1226"/>
      <c r="M82" s="41" t="s">
        <v>410</v>
      </c>
      <c r="N82" s="1227">
        <v>1500000</v>
      </c>
      <c r="O82" s="1228"/>
      <c r="P82" s="42"/>
      <c r="Q82" s="1227">
        <f>K82*N82</f>
        <v>3000000</v>
      </c>
      <c r="R82" s="1229"/>
      <c r="S82" s="1228"/>
    </row>
    <row r="83" spans="2:19" ht="19.5" customHeight="1" x14ac:dyDescent="0.35">
      <c r="B83" s="66">
        <v>5</v>
      </c>
      <c r="C83" s="67">
        <v>1</v>
      </c>
      <c r="D83" s="68" t="s">
        <v>73</v>
      </c>
      <c r="E83" s="69" t="s">
        <v>73</v>
      </c>
      <c r="F83" s="133" t="s">
        <v>65</v>
      </c>
      <c r="G83" s="70" t="s">
        <v>275</v>
      </c>
      <c r="H83" s="1294" t="s">
        <v>414</v>
      </c>
      <c r="I83" s="1300"/>
      <c r="J83" s="1300"/>
      <c r="K83" s="1295"/>
      <c r="L83" s="1295"/>
      <c r="M83" s="73" t="s">
        <v>2</v>
      </c>
      <c r="N83" s="1240"/>
      <c r="O83" s="1240"/>
      <c r="P83" s="75">
        <v>0</v>
      </c>
      <c r="Q83" s="1240">
        <f>Q85</f>
        <v>600000</v>
      </c>
      <c r="R83" s="1240"/>
      <c r="S83" s="1240"/>
    </row>
    <row r="84" spans="2:19" ht="22.5" customHeight="1" x14ac:dyDescent="0.35">
      <c r="B84" s="66"/>
      <c r="C84" s="67"/>
      <c r="D84" s="68"/>
      <c r="E84" s="69"/>
      <c r="F84" s="69"/>
      <c r="G84" s="70"/>
      <c r="H84" s="1200" t="s">
        <v>415</v>
      </c>
      <c r="I84" s="1201"/>
      <c r="J84" s="111"/>
      <c r="K84" s="1225"/>
      <c r="L84" s="1226"/>
      <c r="M84" s="41"/>
      <c r="N84" s="1227"/>
      <c r="O84" s="1228"/>
      <c r="P84" s="42"/>
      <c r="Q84" s="1227"/>
      <c r="R84" s="1229"/>
      <c r="S84" s="1228"/>
    </row>
    <row r="85" spans="2:19" ht="19.5" customHeight="1" x14ac:dyDescent="0.35">
      <c r="B85" s="66"/>
      <c r="C85" s="67"/>
      <c r="D85" s="68"/>
      <c r="E85" s="69"/>
      <c r="F85" s="69"/>
      <c r="G85" s="70"/>
      <c r="H85" s="56" t="s">
        <v>124</v>
      </c>
      <c r="I85" s="1237"/>
      <c r="J85" s="1296"/>
      <c r="K85" s="1225">
        <v>12</v>
      </c>
      <c r="L85" s="1226"/>
      <c r="M85" s="41" t="s">
        <v>398</v>
      </c>
      <c r="N85" s="1227">
        <v>50000</v>
      </c>
      <c r="O85" s="1228"/>
      <c r="P85" s="42"/>
      <c r="Q85" s="1227">
        <f>K85*N85</f>
        <v>600000</v>
      </c>
      <c r="R85" s="1229"/>
      <c r="S85" s="1228"/>
    </row>
    <row r="86" spans="2:19" ht="19.5" customHeight="1" x14ac:dyDescent="0.35">
      <c r="B86" s="66">
        <v>5</v>
      </c>
      <c r="C86" s="67">
        <v>1</v>
      </c>
      <c r="D86" s="68" t="s">
        <v>73</v>
      </c>
      <c r="E86" s="69" t="s">
        <v>65</v>
      </c>
      <c r="F86" s="69" t="s">
        <v>65</v>
      </c>
      <c r="G86" s="132"/>
      <c r="H86" s="1294" t="s">
        <v>416</v>
      </c>
      <c r="I86" s="1294"/>
      <c r="J86" s="1294"/>
      <c r="K86" s="1295">
        <v>0</v>
      </c>
      <c r="L86" s="1295"/>
      <c r="M86" s="73"/>
      <c r="N86" s="1240">
        <v>0</v>
      </c>
      <c r="O86" s="1240"/>
      <c r="P86" s="74"/>
      <c r="Q86" s="1241">
        <f>Q87+Q90</f>
        <v>2073600</v>
      </c>
      <c r="R86" s="1241"/>
      <c r="S86" s="1241"/>
    </row>
    <row r="87" spans="2:19" ht="33" customHeight="1" x14ac:dyDescent="0.35">
      <c r="B87" s="66">
        <v>5</v>
      </c>
      <c r="C87" s="67">
        <v>1</v>
      </c>
      <c r="D87" s="68" t="s">
        <v>73</v>
      </c>
      <c r="E87" s="69" t="s">
        <v>65</v>
      </c>
      <c r="F87" s="133" t="s">
        <v>65</v>
      </c>
      <c r="G87" s="70" t="s">
        <v>417</v>
      </c>
      <c r="H87" s="1294" t="s">
        <v>418</v>
      </c>
      <c r="I87" s="1294"/>
      <c r="J87" s="1294"/>
      <c r="K87" s="1295"/>
      <c r="L87" s="1295"/>
      <c r="M87" s="73" t="s">
        <v>2</v>
      </c>
      <c r="N87" s="1240"/>
      <c r="O87" s="1240"/>
      <c r="P87" s="75">
        <v>0</v>
      </c>
      <c r="Q87" s="1240">
        <f>Q89</f>
        <v>518400</v>
      </c>
      <c r="R87" s="1240"/>
      <c r="S87" s="1240"/>
    </row>
    <row r="88" spans="2:19" ht="19.5" customHeight="1" x14ac:dyDescent="0.35">
      <c r="B88" s="66"/>
      <c r="C88" s="67"/>
      <c r="D88" s="68"/>
      <c r="E88" s="69"/>
      <c r="F88" s="69"/>
      <c r="G88" s="70"/>
      <c r="H88" s="1200" t="s">
        <v>419</v>
      </c>
      <c r="I88" s="1201"/>
      <c r="J88" s="1202"/>
      <c r="K88" s="1220"/>
      <c r="L88" s="1221"/>
      <c r="M88" s="73"/>
      <c r="N88" s="1222"/>
      <c r="O88" s="1223"/>
      <c r="P88" s="75"/>
      <c r="Q88" s="1222"/>
      <c r="R88" s="1224"/>
      <c r="S88" s="1223"/>
    </row>
    <row r="89" spans="2:19" ht="28.5" customHeight="1" x14ac:dyDescent="0.35">
      <c r="B89" s="120"/>
      <c r="C89" s="43"/>
      <c r="D89" s="44"/>
      <c r="E89" s="45"/>
      <c r="F89" s="45"/>
      <c r="G89" s="121"/>
      <c r="H89" s="56" t="s">
        <v>124</v>
      </c>
      <c r="I89" s="1243" t="s">
        <v>419</v>
      </c>
      <c r="J89" s="1244"/>
      <c r="K89" s="1225">
        <v>72</v>
      </c>
      <c r="L89" s="1226"/>
      <c r="M89" s="41" t="s">
        <v>420</v>
      </c>
      <c r="N89" s="1227">
        <v>7200</v>
      </c>
      <c r="O89" s="1228"/>
      <c r="P89" s="42"/>
      <c r="Q89" s="1227">
        <f>K89*N89</f>
        <v>518400</v>
      </c>
      <c r="R89" s="1229"/>
      <c r="S89" s="1228"/>
    </row>
    <row r="90" spans="2:19" ht="28.5" customHeight="1" x14ac:dyDescent="0.35">
      <c r="B90" s="66">
        <v>5</v>
      </c>
      <c r="C90" s="67">
        <v>1</v>
      </c>
      <c r="D90" s="68" t="s">
        <v>73</v>
      </c>
      <c r="E90" s="69" t="s">
        <v>73</v>
      </c>
      <c r="F90" s="133" t="s">
        <v>65</v>
      </c>
      <c r="G90" s="70" t="s">
        <v>421</v>
      </c>
      <c r="H90" s="1294" t="s">
        <v>422</v>
      </c>
      <c r="I90" s="1294"/>
      <c r="J90" s="1294"/>
      <c r="K90" s="1295"/>
      <c r="L90" s="1295"/>
      <c r="M90" s="73" t="s">
        <v>2</v>
      </c>
      <c r="N90" s="1240"/>
      <c r="O90" s="1240"/>
      <c r="P90" s="75">
        <v>0</v>
      </c>
      <c r="Q90" s="1240">
        <f>Q92</f>
        <v>1555200</v>
      </c>
      <c r="R90" s="1240"/>
      <c r="S90" s="1240"/>
    </row>
    <row r="91" spans="2:19" ht="28.5" customHeight="1" x14ac:dyDescent="0.35">
      <c r="B91" s="66"/>
      <c r="C91" s="67"/>
      <c r="D91" s="68"/>
      <c r="E91" s="69"/>
      <c r="F91" s="69"/>
      <c r="G91" s="70"/>
      <c r="H91" s="1200" t="s">
        <v>423</v>
      </c>
      <c r="I91" s="1201"/>
      <c r="J91" s="1202"/>
      <c r="K91" s="1220"/>
      <c r="L91" s="1221"/>
      <c r="M91" s="73"/>
      <c r="N91" s="1222"/>
      <c r="O91" s="1223"/>
      <c r="P91" s="75"/>
      <c r="Q91" s="1222"/>
      <c r="R91" s="1224"/>
      <c r="S91" s="1223"/>
    </row>
    <row r="92" spans="2:19" ht="28.5" customHeight="1" x14ac:dyDescent="0.35">
      <c r="B92" s="120"/>
      <c r="C92" s="43"/>
      <c r="D92" s="44"/>
      <c r="E92" s="45"/>
      <c r="F92" s="45"/>
      <c r="G92" s="121"/>
      <c r="H92" s="56" t="s">
        <v>124</v>
      </c>
      <c r="I92" s="1243" t="s">
        <v>424</v>
      </c>
      <c r="J92" s="1244"/>
      <c r="K92" s="1225">
        <v>72</v>
      </c>
      <c r="L92" s="1226"/>
      <c r="M92" s="41" t="s">
        <v>420</v>
      </c>
      <c r="N92" s="1227">
        <v>21600</v>
      </c>
      <c r="O92" s="1228"/>
      <c r="P92" s="42"/>
      <c r="Q92" s="1305">
        <f>K92*N92</f>
        <v>1555200</v>
      </c>
      <c r="R92" s="1306"/>
      <c r="S92" s="1307"/>
    </row>
    <row r="93" spans="2:19" ht="21.75" customHeight="1" thickBot="1" x14ac:dyDescent="0.4">
      <c r="B93" s="232"/>
      <c r="C93" s="233"/>
      <c r="D93" s="234"/>
      <c r="E93" s="235"/>
      <c r="F93" s="235"/>
      <c r="G93" s="235"/>
      <c r="H93" s="204"/>
      <c r="I93" s="204"/>
      <c r="J93" s="204"/>
      <c r="K93" s="1405" t="s">
        <v>133</v>
      </c>
      <c r="L93" s="1405"/>
      <c r="M93" s="1405"/>
      <c r="N93" s="1405"/>
      <c r="O93" s="1405"/>
      <c r="P93" s="1508"/>
      <c r="Q93" s="1509">
        <f>Q68+Q73+Q78+Q83+Q86</f>
        <v>164633600</v>
      </c>
      <c r="R93" s="1510"/>
      <c r="S93" s="1511"/>
    </row>
    <row r="94" spans="2:19" ht="26.25" customHeight="1" thickBot="1" x14ac:dyDescent="0.4">
      <c r="B94" s="57"/>
      <c r="C94" s="58"/>
      <c r="D94" s="59"/>
      <c r="E94" s="60"/>
      <c r="F94" s="60"/>
      <c r="G94" s="60"/>
      <c r="H94" s="48"/>
      <c r="I94" s="48"/>
      <c r="J94" s="48"/>
      <c r="K94" s="91"/>
      <c r="L94" s="1505" t="s">
        <v>134</v>
      </c>
      <c r="M94" s="1505"/>
      <c r="N94" s="1505"/>
      <c r="O94" s="1505"/>
      <c r="P94" s="91"/>
      <c r="Q94" s="1506">
        <f>Q93+Q55</f>
        <v>190651984</v>
      </c>
      <c r="R94" s="1506"/>
      <c r="S94" s="1507"/>
    </row>
    <row r="95" spans="2:19" ht="190.5" customHeight="1" x14ac:dyDescent="0.35">
      <c r="B95" s="1427"/>
      <c r="C95" s="1084"/>
      <c r="D95" s="1084"/>
      <c r="E95" s="1084"/>
      <c r="F95" s="1084"/>
      <c r="G95" s="1084"/>
      <c r="H95" s="1084"/>
      <c r="I95" s="1428" t="s">
        <v>135</v>
      </c>
      <c r="J95" s="1428"/>
      <c r="K95" s="1428"/>
      <c r="L95" s="1428"/>
      <c r="M95" s="1428"/>
      <c r="N95" s="1428"/>
      <c r="O95" s="1428"/>
      <c r="P95" s="1428"/>
      <c r="Q95" s="1084"/>
      <c r="R95" s="1084"/>
      <c r="S95" s="1085"/>
    </row>
    <row r="96" spans="2:19" ht="27.75" customHeight="1" thickBot="1" x14ac:dyDescent="0.4">
      <c r="B96" s="57"/>
      <c r="C96" s="58"/>
      <c r="D96" s="59"/>
      <c r="E96" s="60"/>
      <c r="F96" s="60"/>
      <c r="G96" s="60"/>
      <c r="H96" s="61"/>
      <c r="I96" s="48"/>
      <c r="J96" s="123"/>
      <c r="K96" s="124"/>
      <c r="L96" s="124"/>
      <c r="M96" s="124"/>
      <c r="N96" s="124"/>
      <c r="O96" s="124"/>
      <c r="P96" s="125"/>
      <c r="Q96" s="90"/>
      <c r="R96" s="90"/>
      <c r="S96" s="89"/>
    </row>
    <row r="97" spans="2:19" ht="15" customHeight="1" x14ac:dyDescent="0.35">
      <c r="B97" s="1165"/>
      <c r="C97" s="1093"/>
      <c r="D97" s="1093"/>
      <c r="E97" s="1093"/>
      <c r="F97" s="1093"/>
      <c r="G97" s="1093"/>
      <c r="H97" s="1093"/>
      <c r="I97" s="1093"/>
      <c r="J97" s="1092" t="s">
        <v>2</v>
      </c>
      <c r="K97" s="26"/>
      <c r="L97" s="26"/>
      <c r="M97" s="26"/>
      <c r="N97" s="26"/>
      <c r="O97" s="26"/>
      <c r="P97" s="26"/>
      <c r="Q97" s="35" t="s">
        <v>136</v>
      </c>
      <c r="R97" s="26"/>
      <c r="S97" s="31"/>
    </row>
    <row r="98" spans="2:19" ht="15" customHeight="1" x14ac:dyDescent="0.35">
      <c r="B98" s="1166"/>
      <c r="C98" s="1167"/>
      <c r="D98" s="1167"/>
      <c r="E98" s="1167"/>
      <c r="F98" s="1167"/>
      <c r="G98" s="1167"/>
      <c r="H98" s="1167"/>
      <c r="I98" s="1167"/>
      <c r="J98" s="1170"/>
      <c r="K98" s="27"/>
      <c r="L98" s="27"/>
      <c r="M98" s="27"/>
      <c r="N98" s="27"/>
      <c r="O98" s="27"/>
      <c r="P98" s="27"/>
      <c r="Q98" s="36" t="s">
        <v>137</v>
      </c>
      <c r="R98" s="27"/>
      <c r="S98" s="32"/>
    </row>
    <row r="99" spans="2:19" ht="15" customHeight="1" x14ac:dyDescent="0.35">
      <c r="B99" s="1166"/>
      <c r="C99" s="1167"/>
      <c r="D99" s="1167"/>
      <c r="E99" s="1167"/>
      <c r="F99" s="1167"/>
      <c r="G99" s="1167"/>
      <c r="H99" s="1167"/>
      <c r="I99" s="1167"/>
      <c r="J99" s="1170"/>
      <c r="K99" s="27"/>
      <c r="L99" s="27"/>
      <c r="M99" s="27"/>
      <c r="N99" s="27"/>
      <c r="O99" s="27"/>
      <c r="P99" s="27"/>
      <c r="Q99" s="36" t="s">
        <v>2</v>
      </c>
      <c r="R99" s="27"/>
      <c r="S99" s="32"/>
    </row>
    <row r="100" spans="2:19" ht="15" customHeight="1" x14ac:dyDescent="0.35">
      <c r="B100" s="1166"/>
      <c r="C100" s="1167"/>
      <c r="D100" s="1167"/>
      <c r="E100" s="1167"/>
      <c r="F100" s="1167"/>
      <c r="G100" s="1167"/>
      <c r="H100" s="1167"/>
      <c r="I100" s="1167"/>
      <c r="J100" s="1170"/>
      <c r="K100" s="27"/>
      <c r="L100" s="27"/>
      <c r="M100" s="27"/>
      <c r="N100" s="27"/>
      <c r="O100" s="27"/>
      <c r="P100" s="27"/>
      <c r="Q100" s="36" t="s">
        <v>138</v>
      </c>
      <c r="R100" s="27"/>
      <c r="S100" s="32"/>
    </row>
    <row r="101" spans="2:19" ht="15" customHeight="1" x14ac:dyDescent="0.35">
      <c r="B101" s="1166"/>
      <c r="C101" s="1167"/>
      <c r="D101" s="1167"/>
      <c r="E101" s="1167"/>
      <c r="F101" s="1167"/>
      <c r="G101" s="1167"/>
      <c r="H101" s="1167"/>
      <c r="I101" s="1167"/>
      <c r="J101" s="1170"/>
      <c r="K101" s="27"/>
      <c r="L101" s="27"/>
      <c r="M101" s="27"/>
      <c r="N101" s="27"/>
      <c r="O101" s="27"/>
      <c r="P101" s="27"/>
      <c r="Q101" s="36" t="s">
        <v>2</v>
      </c>
      <c r="R101" s="27"/>
      <c r="S101" s="32"/>
    </row>
    <row r="102" spans="2:19" ht="15" customHeight="1" x14ac:dyDescent="0.35">
      <c r="B102" s="1166"/>
      <c r="C102" s="1167"/>
      <c r="D102" s="1167"/>
      <c r="E102" s="1167"/>
      <c r="F102" s="1167"/>
      <c r="G102" s="1167"/>
      <c r="H102" s="1167"/>
      <c r="I102" s="1167"/>
      <c r="J102" s="1170"/>
      <c r="K102" s="33"/>
      <c r="L102" s="33"/>
      <c r="M102" s="33"/>
      <c r="N102" s="33"/>
      <c r="O102" s="33"/>
      <c r="P102" s="33"/>
      <c r="Q102" s="37" t="s">
        <v>139</v>
      </c>
      <c r="R102" s="33"/>
      <c r="S102" s="32"/>
    </row>
    <row r="103" spans="2:19" ht="15.75" customHeight="1" thickBot="1" x14ac:dyDescent="0.4">
      <c r="B103" s="1168"/>
      <c r="C103" s="1169"/>
      <c r="D103" s="1169"/>
      <c r="E103" s="1169"/>
      <c r="F103" s="1169"/>
      <c r="G103" s="1169"/>
      <c r="H103" s="1169"/>
      <c r="I103" s="1169"/>
      <c r="J103" s="1171"/>
      <c r="K103" s="28"/>
      <c r="L103" s="28"/>
      <c r="M103" s="28"/>
      <c r="N103" s="28"/>
      <c r="O103" s="28"/>
      <c r="P103" s="28"/>
      <c r="Q103" s="38" t="s">
        <v>140</v>
      </c>
      <c r="R103" s="28"/>
      <c r="S103" s="34"/>
    </row>
    <row r="104" spans="2:19" ht="16" thickBot="1" x14ac:dyDescent="0.4">
      <c r="B104" s="1098" t="s">
        <v>141</v>
      </c>
      <c r="C104" s="1089"/>
      <c r="D104" s="1089"/>
      <c r="E104" s="1089"/>
      <c r="F104" s="1089"/>
      <c r="G104" s="1089"/>
      <c r="H104" s="1089"/>
      <c r="I104" s="1089"/>
      <c r="J104" s="4"/>
      <c r="K104" s="1087" t="s">
        <v>2</v>
      </c>
      <c r="L104" s="1087"/>
      <c r="M104" s="1087"/>
      <c r="N104" s="1087"/>
      <c r="O104" s="1087"/>
      <c r="P104" s="1087"/>
      <c r="Q104" s="1087"/>
      <c r="R104" s="1087"/>
      <c r="S104" s="5"/>
    </row>
    <row r="105" spans="2:19" ht="16" thickBot="1" x14ac:dyDescent="0.4">
      <c r="B105" s="1098" t="s">
        <v>142</v>
      </c>
      <c r="C105" s="1089"/>
      <c r="D105" s="1089"/>
      <c r="E105" s="1089"/>
      <c r="F105" s="1089"/>
      <c r="G105" s="1089"/>
      <c r="H105" s="1089"/>
      <c r="I105" s="1089"/>
      <c r="J105" s="4"/>
      <c r="K105" s="1087" t="s">
        <v>2</v>
      </c>
      <c r="L105" s="1087"/>
      <c r="M105" s="1087"/>
      <c r="N105" s="1087"/>
      <c r="O105" s="1087"/>
      <c r="P105" s="1087"/>
      <c r="Q105" s="1087"/>
      <c r="R105" s="1087"/>
      <c r="S105" s="5"/>
    </row>
    <row r="106" spans="2:19" x14ac:dyDescent="0.35">
      <c r="B106" s="1178" t="s">
        <v>143</v>
      </c>
      <c r="C106" s="1179"/>
      <c r="D106" s="1179"/>
      <c r="E106" s="1179"/>
      <c r="F106" s="1179"/>
      <c r="G106" s="1179"/>
      <c r="H106" s="1179"/>
      <c r="I106" s="1179"/>
      <c r="J106" s="1093"/>
      <c r="K106" s="1180" t="s">
        <v>2</v>
      </c>
      <c r="L106" s="1180"/>
      <c r="M106" s="1180"/>
      <c r="N106" s="1180"/>
      <c r="O106" s="1180"/>
      <c r="P106" s="1180"/>
      <c r="Q106" s="1180"/>
      <c r="R106" s="1180"/>
      <c r="S106" s="1094"/>
    </row>
    <row r="107" spans="2:19" ht="15" thickBot="1" x14ac:dyDescent="0.4">
      <c r="B107" s="1095" t="s">
        <v>144</v>
      </c>
      <c r="C107" s="1096"/>
      <c r="D107" s="1096"/>
      <c r="E107" s="1096"/>
      <c r="F107" s="1096"/>
      <c r="G107" s="1096"/>
      <c r="H107" s="1096"/>
      <c r="I107" s="1096"/>
      <c r="J107" s="1169"/>
      <c r="K107" s="1181"/>
      <c r="L107" s="1181"/>
      <c r="M107" s="1181"/>
      <c r="N107" s="1181"/>
      <c r="O107" s="1181"/>
      <c r="P107" s="1181"/>
      <c r="Q107" s="1181"/>
      <c r="R107" s="1181"/>
      <c r="S107" s="1162"/>
    </row>
    <row r="108" spans="2:19" ht="16" thickBot="1" x14ac:dyDescent="0.4">
      <c r="B108" s="1163">
        <v>4.1666666666666664E-2</v>
      </c>
      <c r="C108" s="1164"/>
      <c r="D108" s="1164"/>
      <c r="E108" s="1164"/>
      <c r="F108" s="1164"/>
      <c r="G108" s="1164"/>
      <c r="H108" s="1164"/>
      <c r="I108" s="1164"/>
      <c r="J108" s="4"/>
      <c r="K108" s="1084"/>
      <c r="L108" s="1084"/>
      <c r="M108" s="1084"/>
      <c r="N108" s="1084"/>
      <c r="O108" s="1084"/>
      <c r="P108" s="1084"/>
      <c r="Q108" s="1084"/>
      <c r="R108" s="1084"/>
      <c r="S108" s="5"/>
    </row>
    <row r="109" spans="2:19" ht="16" thickBot="1" x14ac:dyDescent="0.4">
      <c r="B109" s="1163">
        <v>8.3333333333333329E-2</v>
      </c>
      <c r="C109" s="1164"/>
      <c r="D109" s="1164"/>
      <c r="E109" s="1164"/>
      <c r="F109" s="1164"/>
      <c r="G109" s="1164"/>
      <c r="H109" s="1164"/>
      <c r="I109" s="1164"/>
      <c r="J109" s="4"/>
      <c r="K109" s="1084"/>
      <c r="L109" s="1084"/>
      <c r="M109" s="1084"/>
      <c r="N109" s="1084"/>
      <c r="O109" s="1084"/>
      <c r="P109" s="1084"/>
      <c r="Q109" s="1084"/>
      <c r="R109" s="1084"/>
      <c r="S109" s="5"/>
    </row>
    <row r="110" spans="2:19" ht="16" thickBot="1" x14ac:dyDescent="0.4">
      <c r="B110" s="1172" t="s">
        <v>145</v>
      </c>
      <c r="C110" s="1173"/>
      <c r="D110" s="1173"/>
      <c r="E110" s="1173"/>
      <c r="F110" s="1173"/>
      <c r="G110" s="1173"/>
      <c r="H110" s="1173"/>
      <c r="I110" s="1173"/>
      <c r="J110" s="7"/>
      <c r="K110" s="1174"/>
      <c r="L110" s="1174"/>
      <c r="M110" s="1174"/>
      <c r="N110" s="1174"/>
      <c r="O110" s="1174"/>
      <c r="P110" s="1174"/>
      <c r="Q110" s="1174"/>
      <c r="R110" s="1174"/>
      <c r="S110" s="8"/>
    </row>
    <row r="111" spans="2:19" ht="16.5" thickTop="1" thickBot="1" x14ac:dyDescent="0.4">
      <c r="B111" s="1175"/>
      <c r="C111" s="1176"/>
      <c r="D111" s="1176"/>
      <c r="E111" s="1176"/>
      <c r="F111" s="1176"/>
      <c r="G111" s="1176"/>
      <c r="H111" s="1176"/>
      <c r="I111" s="1176"/>
      <c r="J111" s="4"/>
      <c r="K111" s="1177" t="s">
        <v>146</v>
      </c>
      <c r="L111" s="1177"/>
      <c r="M111" s="1177"/>
      <c r="N111" s="1177"/>
      <c r="O111" s="1177"/>
      <c r="P111" s="1177"/>
      <c r="Q111" s="1177"/>
      <c r="R111" s="1177"/>
      <c r="S111" s="5"/>
    </row>
    <row r="112" spans="2:19" ht="154.5" thickBot="1" x14ac:dyDescent="0.4">
      <c r="B112" s="1187" t="s">
        <v>147</v>
      </c>
      <c r="C112" s="1188"/>
      <c r="D112" s="1189"/>
      <c r="E112" s="1174"/>
      <c r="F112" s="1174"/>
      <c r="G112" s="1174"/>
      <c r="H112" s="1174"/>
      <c r="I112" s="1174"/>
      <c r="J112" s="21" t="s">
        <v>148</v>
      </c>
      <c r="K112" s="6"/>
      <c r="L112" s="1190" t="s">
        <v>149</v>
      </c>
      <c r="M112" s="1191"/>
      <c r="N112" s="1188"/>
      <c r="O112" s="1190" t="s">
        <v>150</v>
      </c>
      <c r="P112" s="1191"/>
      <c r="Q112" s="1188"/>
      <c r="R112" s="7"/>
      <c r="S112" s="22" t="s">
        <v>151</v>
      </c>
    </row>
    <row r="113" spans="2:19" ht="16.5" thickTop="1" thickBot="1" x14ac:dyDescent="0.4">
      <c r="B113" s="1192">
        <v>1</v>
      </c>
      <c r="C113" s="1193"/>
      <c r="D113" s="1194"/>
      <c r="E113" s="1176"/>
      <c r="F113" s="1176"/>
      <c r="G113" s="1176"/>
      <c r="H113" s="1176"/>
      <c r="I113" s="1176"/>
      <c r="J113" s="13" t="s">
        <v>2</v>
      </c>
      <c r="K113" s="2"/>
      <c r="L113" s="1195" t="s">
        <v>2</v>
      </c>
      <c r="M113" s="1196"/>
      <c r="N113" s="1193"/>
      <c r="O113" s="1195" t="s">
        <v>2</v>
      </c>
      <c r="P113" s="1196"/>
      <c r="Q113" s="1193"/>
      <c r="R113" s="4"/>
      <c r="S113" s="23" t="s">
        <v>2</v>
      </c>
    </row>
    <row r="114" spans="2:19" ht="16" thickBot="1" x14ac:dyDescent="0.4">
      <c r="B114" s="1182">
        <v>2</v>
      </c>
      <c r="C114" s="1183"/>
      <c r="D114" s="1184"/>
      <c r="E114" s="1084"/>
      <c r="F114" s="1084"/>
      <c r="G114" s="1084"/>
      <c r="H114" s="1084"/>
      <c r="I114" s="1084"/>
      <c r="J114" s="13" t="s">
        <v>2</v>
      </c>
      <c r="K114" s="2"/>
      <c r="L114" s="1185" t="s">
        <v>2</v>
      </c>
      <c r="M114" s="1186"/>
      <c r="N114" s="1183"/>
      <c r="O114" s="1185" t="s">
        <v>2</v>
      </c>
      <c r="P114" s="1186"/>
      <c r="Q114" s="1183"/>
      <c r="R114" s="4"/>
      <c r="S114" s="23" t="s">
        <v>2</v>
      </c>
    </row>
    <row r="115" spans="2:19" ht="16" thickBot="1" x14ac:dyDescent="0.4">
      <c r="B115" s="1187" t="s">
        <v>145</v>
      </c>
      <c r="C115" s="1188"/>
      <c r="D115" s="1189"/>
      <c r="E115" s="1174"/>
      <c r="F115" s="1174"/>
      <c r="G115" s="1174"/>
      <c r="H115" s="1174"/>
      <c r="I115" s="1174"/>
      <c r="J115" s="14" t="s">
        <v>2</v>
      </c>
      <c r="K115" s="6"/>
      <c r="L115" s="1190" t="s">
        <v>2</v>
      </c>
      <c r="M115" s="1191"/>
      <c r="N115" s="1188"/>
      <c r="O115" s="1190" t="s">
        <v>2</v>
      </c>
      <c r="P115" s="1191"/>
      <c r="Q115" s="1188"/>
      <c r="R115" s="7"/>
      <c r="S115" s="24" t="s">
        <v>2</v>
      </c>
    </row>
    <row r="116" spans="2:19" ht="15" thickTop="1" x14ac:dyDescent="0.3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2:19" ht="19" x14ac:dyDescent="0.35">
      <c r="B117" s="3" t="s">
        <v>152</v>
      </c>
    </row>
  </sheetData>
  <mergeCells count="320">
    <mergeCell ref="I92:J92"/>
    <mergeCell ref="K92:L92"/>
    <mergeCell ref="N92:O92"/>
    <mergeCell ref="K74:L74"/>
    <mergeCell ref="N74:O74"/>
    <mergeCell ref="K79:L79"/>
    <mergeCell ref="N79:O79"/>
    <mergeCell ref="K84:L84"/>
    <mergeCell ref="N84:O84"/>
    <mergeCell ref="H90:J90"/>
    <mergeCell ref="K90:L90"/>
    <mergeCell ref="N90:O90"/>
    <mergeCell ref="I89:J89"/>
    <mergeCell ref="K89:L89"/>
    <mergeCell ref="N89:O89"/>
    <mergeCell ref="N75:O75"/>
    <mergeCell ref="Q89:S89"/>
    <mergeCell ref="K54:L54"/>
    <mergeCell ref="N54:O54"/>
    <mergeCell ref="H49:J49"/>
    <mergeCell ref="K49:L49"/>
    <mergeCell ref="N49:O49"/>
    <mergeCell ref="B58:H58"/>
    <mergeCell ref="I58:P58"/>
    <mergeCell ref="B61:H61"/>
    <mergeCell ref="H86:J86"/>
    <mergeCell ref="K86:L86"/>
    <mergeCell ref="N86:O86"/>
    <mergeCell ref="Q86:S86"/>
    <mergeCell ref="H87:J87"/>
    <mergeCell ref="K87:L87"/>
    <mergeCell ref="N87:O87"/>
    <mergeCell ref="Q87:S87"/>
    <mergeCell ref="H88:J88"/>
    <mergeCell ref="K88:L88"/>
    <mergeCell ref="N88:O88"/>
    <mergeCell ref="Q88:S88"/>
    <mergeCell ref="Q74:S74"/>
    <mergeCell ref="I75:J75"/>
    <mergeCell ref="K75:L75"/>
    <mergeCell ref="B9:F9"/>
    <mergeCell ref="G9:S9"/>
    <mergeCell ref="B10:F10"/>
    <mergeCell ref="G10:S10"/>
    <mergeCell ref="B11:F11"/>
    <mergeCell ref="G11:S11"/>
    <mergeCell ref="B2:S2"/>
    <mergeCell ref="B5:P5"/>
    <mergeCell ref="Q5:S7"/>
    <mergeCell ref="B6:P6"/>
    <mergeCell ref="B7:P7"/>
    <mergeCell ref="B8:S8"/>
    <mergeCell ref="B15:F15"/>
    <mergeCell ref="G15:S15"/>
    <mergeCell ref="B16:F16"/>
    <mergeCell ref="G16:S16"/>
    <mergeCell ref="B17:F17"/>
    <mergeCell ref="G17:S17"/>
    <mergeCell ref="B12:F12"/>
    <mergeCell ref="G12:S12"/>
    <mergeCell ref="B13:F13"/>
    <mergeCell ref="G13:S13"/>
    <mergeCell ref="B14:F14"/>
    <mergeCell ref="G14:S14"/>
    <mergeCell ref="B22:D22"/>
    <mergeCell ref="E22:M22"/>
    <mergeCell ref="N22:S22"/>
    <mergeCell ref="B23:D23"/>
    <mergeCell ref="E23:M23"/>
    <mergeCell ref="N23:S23"/>
    <mergeCell ref="B18:F18"/>
    <mergeCell ref="G18:S18"/>
    <mergeCell ref="B19:F19"/>
    <mergeCell ref="G19:S19"/>
    <mergeCell ref="B20:S20"/>
    <mergeCell ref="B21:S21"/>
    <mergeCell ref="B26:D26"/>
    <mergeCell ref="E26:M26"/>
    <mergeCell ref="N26:S26"/>
    <mergeCell ref="B27:I27"/>
    <mergeCell ref="J27:S27"/>
    <mergeCell ref="B28:H28"/>
    <mergeCell ref="I28:P28"/>
    <mergeCell ref="Q28:S28"/>
    <mergeCell ref="B24:D24"/>
    <mergeCell ref="E24:M24"/>
    <mergeCell ref="N24:S24"/>
    <mergeCell ref="B25:D25"/>
    <mergeCell ref="E25:M25"/>
    <mergeCell ref="N25:S25"/>
    <mergeCell ref="B31:H31"/>
    <mergeCell ref="I31:P31"/>
    <mergeCell ref="Q31:S31"/>
    <mergeCell ref="B32:H32"/>
    <mergeCell ref="I32:P32"/>
    <mergeCell ref="Q32:S32"/>
    <mergeCell ref="B29:H29"/>
    <mergeCell ref="I29:P29"/>
    <mergeCell ref="Q29:S29"/>
    <mergeCell ref="B30:H30"/>
    <mergeCell ref="I30:P30"/>
    <mergeCell ref="Q30:S30"/>
    <mergeCell ref="B36:G37"/>
    <mergeCell ref="H36:J37"/>
    <mergeCell ref="K36:P36"/>
    <mergeCell ref="Q36:S37"/>
    <mergeCell ref="K37:L37"/>
    <mergeCell ref="N37:O37"/>
    <mergeCell ref="B33:H33"/>
    <mergeCell ref="I33:J33"/>
    <mergeCell ref="Q33:S33"/>
    <mergeCell ref="B34:H35"/>
    <mergeCell ref="I34:L34"/>
    <mergeCell ref="N34:P34"/>
    <mergeCell ref="Q34:S34"/>
    <mergeCell ref="I35:J35"/>
    <mergeCell ref="B38:G38"/>
    <mergeCell ref="H38:J38"/>
    <mergeCell ref="K38:L38"/>
    <mergeCell ref="N38:O38"/>
    <mergeCell ref="Q38:S38"/>
    <mergeCell ref="H40:J40"/>
    <mergeCell ref="K40:L40"/>
    <mergeCell ref="N40:O40"/>
    <mergeCell ref="Q40:S40"/>
    <mergeCell ref="Q41:S41"/>
    <mergeCell ref="H39:J39"/>
    <mergeCell ref="K39:L39"/>
    <mergeCell ref="N39:O39"/>
    <mergeCell ref="Q39:S39"/>
    <mergeCell ref="H44:J44"/>
    <mergeCell ref="Q44:S44"/>
    <mergeCell ref="I45:J45"/>
    <mergeCell ref="K45:L45"/>
    <mergeCell ref="N45:O45"/>
    <mergeCell ref="Q45:S45"/>
    <mergeCell ref="H42:J42"/>
    <mergeCell ref="K42:L42"/>
    <mergeCell ref="N42:O42"/>
    <mergeCell ref="Q42:S42"/>
    <mergeCell ref="H43:J43"/>
    <mergeCell ref="K43:L43"/>
    <mergeCell ref="N43:O43"/>
    <mergeCell ref="Q43:S43"/>
    <mergeCell ref="H41:J41"/>
    <mergeCell ref="K41:L41"/>
    <mergeCell ref="N41:O41"/>
    <mergeCell ref="K44:L44"/>
    <mergeCell ref="N44:O44"/>
    <mergeCell ref="Q47:S47"/>
    <mergeCell ref="I48:J48"/>
    <mergeCell ref="K48:L48"/>
    <mergeCell ref="N48:O48"/>
    <mergeCell ref="Q48:S48"/>
    <mergeCell ref="H46:J46"/>
    <mergeCell ref="K46:L46"/>
    <mergeCell ref="N46:O46"/>
    <mergeCell ref="Q46:S46"/>
    <mergeCell ref="H47:J47"/>
    <mergeCell ref="K47:L47"/>
    <mergeCell ref="N47:O47"/>
    <mergeCell ref="Q75:S75"/>
    <mergeCell ref="Q70:S70"/>
    <mergeCell ref="Q71:S71"/>
    <mergeCell ref="I72:J72"/>
    <mergeCell ref="K72:L72"/>
    <mergeCell ref="N72:O72"/>
    <mergeCell ref="Q72:S72"/>
    <mergeCell ref="H74:J74"/>
    <mergeCell ref="Q73:S73"/>
    <mergeCell ref="H73:J73"/>
    <mergeCell ref="K73:L73"/>
    <mergeCell ref="N73:O73"/>
    <mergeCell ref="Q79:S79"/>
    <mergeCell ref="I80:J80"/>
    <mergeCell ref="K80:L80"/>
    <mergeCell ref="N80:O80"/>
    <mergeCell ref="Q80:S80"/>
    <mergeCell ref="N76:O76"/>
    <mergeCell ref="Q76:S76"/>
    <mergeCell ref="I77:J77"/>
    <mergeCell ref="K77:L77"/>
    <mergeCell ref="N77:O77"/>
    <mergeCell ref="Q77:S77"/>
    <mergeCell ref="H76:I76"/>
    <mergeCell ref="H78:J78"/>
    <mergeCell ref="K78:L78"/>
    <mergeCell ref="N78:O78"/>
    <mergeCell ref="Q78:S78"/>
    <mergeCell ref="H79:J79"/>
    <mergeCell ref="Q84:S84"/>
    <mergeCell ref="I85:J85"/>
    <mergeCell ref="K85:L85"/>
    <mergeCell ref="N85:O85"/>
    <mergeCell ref="Q85:S85"/>
    <mergeCell ref="K81:L81"/>
    <mergeCell ref="N81:O81"/>
    <mergeCell ref="Q81:S81"/>
    <mergeCell ref="I82:J82"/>
    <mergeCell ref="K82:L82"/>
    <mergeCell ref="N82:O82"/>
    <mergeCell ref="Q82:S82"/>
    <mergeCell ref="H81:I81"/>
    <mergeCell ref="H83:J83"/>
    <mergeCell ref="K83:L83"/>
    <mergeCell ref="N83:O83"/>
    <mergeCell ref="Q83:S83"/>
    <mergeCell ref="H84:I84"/>
    <mergeCell ref="Q90:S90"/>
    <mergeCell ref="H91:J91"/>
    <mergeCell ref="K91:L91"/>
    <mergeCell ref="N91:O91"/>
    <mergeCell ref="Q91:S91"/>
    <mergeCell ref="B105:I105"/>
    <mergeCell ref="K105:R105"/>
    <mergeCell ref="B106:I106"/>
    <mergeCell ref="J106:J107"/>
    <mergeCell ref="K106:R107"/>
    <mergeCell ref="S106:S107"/>
    <mergeCell ref="B107:I107"/>
    <mergeCell ref="B97:I103"/>
    <mergeCell ref="J97:J103"/>
    <mergeCell ref="B104:I104"/>
    <mergeCell ref="K104:R104"/>
    <mergeCell ref="Q92:S92"/>
    <mergeCell ref="L94:O94"/>
    <mergeCell ref="Q94:S94"/>
    <mergeCell ref="Q95:S95"/>
    <mergeCell ref="I95:P95"/>
    <mergeCell ref="B95:H95"/>
    <mergeCell ref="K93:P93"/>
    <mergeCell ref="Q93:S93"/>
    <mergeCell ref="B111:I111"/>
    <mergeCell ref="K111:R111"/>
    <mergeCell ref="B112:C112"/>
    <mergeCell ref="D112:I112"/>
    <mergeCell ref="L112:N112"/>
    <mergeCell ref="O112:Q112"/>
    <mergeCell ref="B108:I108"/>
    <mergeCell ref="K108:R108"/>
    <mergeCell ref="B109:I109"/>
    <mergeCell ref="K109:R109"/>
    <mergeCell ref="B110:I110"/>
    <mergeCell ref="K110:R110"/>
    <mergeCell ref="B115:C115"/>
    <mergeCell ref="D115:I115"/>
    <mergeCell ref="L115:N115"/>
    <mergeCell ref="O115:Q115"/>
    <mergeCell ref="B113:C113"/>
    <mergeCell ref="D113:I113"/>
    <mergeCell ref="L113:N113"/>
    <mergeCell ref="O113:Q113"/>
    <mergeCell ref="B114:C114"/>
    <mergeCell ref="D114:I114"/>
    <mergeCell ref="L114:N114"/>
    <mergeCell ref="O114:Q114"/>
    <mergeCell ref="Q49:S49"/>
    <mergeCell ref="H50:J50"/>
    <mergeCell ref="H52:J52"/>
    <mergeCell ref="K52:L52"/>
    <mergeCell ref="N52:O52"/>
    <mergeCell ref="Q52:S52"/>
    <mergeCell ref="B57:H57"/>
    <mergeCell ref="I57:P57"/>
    <mergeCell ref="Q57:S57"/>
    <mergeCell ref="Q54:S54"/>
    <mergeCell ref="Q55:S55"/>
    <mergeCell ref="I55:O55"/>
    <mergeCell ref="Q50:S50"/>
    <mergeCell ref="I51:J51"/>
    <mergeCell ref="K51:L51"/>
    <mergeCell ref="N51:O51"/>
    <mergeCell ref="Q51:S51"/>
    <mergeCell ref="Q53:S53"/>
    <mergeCell ref="H53:I53"/>
    <mergeCell ref="K50:L50"/>
    <mergeCell ref="N50:O50"/>
    <mergeCell ref="K53:L53"/>
    <mergeCell ref="N53:O53"/>
    <mergeCell ref="I54:J54"/>
    <mergeCell ref="Q58:S58"/>
    <mergeCell ref="B59:H59"/>
    <mergeCell ref="I59:P59"/>
    <mergeCell ref="Q59:S59"/>
    <mergeCell ref="H69:J69"/>
    <mergeCell ref="K70:L70"/>
    <mergeCell ref="N70:O70"/>
    <mergeCell ref="H71:I71"/>
    <mergeCell ref="K71:L71"/>
    <mergeCell ref="N67:O67"/>
    <mergeCell ref="H68:J68"/>
    <mergeCell ref="K68:L68"/>
    <mergeCell ref="N68:O68"/>
    <mergeCell ref="H67:J67"/>
    <mergeCell ref="K67:L67"/>
    <mergeCell ref="Q68:S68"/>
    <mergeCell ref="B62:H63"/>
    <mergeCell ref="I62:L62"/>
    <mergeCell ref="N62:P62"/>
    <mergeCell ref="Q62:S62"/>
    <mergeCell ref="I63:J63"/>
    <mergeCell ref="B60:H60"/>
    <mergeCell ref="I60:P60"/>
    <mergeCell ref="Q60:S60"/>
    <mergeCell ref="Q67:S67"/>
    <mergeCell ref="H66:J66"/>
    <mergeCell ref="I61:J61"/>
    <mergeCell ref="Q61:S61"/>
    <mergeCell ref="H64:J64"/>
    <mergeCell ref="K64:L64"/>
    <mergeCell ref="N64:O64"/>
    <mergeCell ref="Q64:S64"/>
    <mergeCell ref="H65:J65"/>
    <mergeCell ref="K65:L65"/>
    <mergeCell ref="Q66:S66"/>
    <mergeCell ref="N65:O65"/>
    <mergeCell ref="Q65:S65"/>
    <mergeCell ref="K66:L66"/>
    <mergeCell ref="N66:O66"/>
    <mergeCell ref="N61:O61"/>
  </mergeCells>
  <printOptions horizontalCentered="1"/>
  <pageMargins left="0.78740157480314998" right="0.78740157480314998" top="0.78740157480314998" bottom="0.78740157480314998" header="0.31496062992126" footer="0.31496062992126"/>
  <pageSetup paperSize="256" scale="66" orientation="landscape" horizontalDpi="4294967294" verticalDpi="4294967295" r:id="rId1"/>
  <rowBreaks count="1" manualBreakCount="1">
    <brk id="88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88"/>
  <sheetViews>
    <sheetView view="pageBreakPreview" topLeftCell="A54" zoomScale="72" zoomScaleNormal="70" zoomScaleSheetLayoutView="72" workbookViewId="0">
      <selection activeCell="Q74" sqref="Q74:R74"/>
    </sheetView>
  </sheetViews>
  <sheetFormatPr defaultRowHeight="14.5" x14ac:dyDescent="0.35"/>
  <cols>
    <col min="1" max="3" width="4.1796875" customWidth="1"/>
    <col min="4" max="4" width="5.7265625" customWidth="1"/>
    <col min="5" max="5" width="4.81640625" customWidth="1"/>
    <col min="6" max="6" width="4.453125" customWidth="1"/>
    <col min="7" max="7" width="7.26953125" customWidth="1"/>
    <col min="8" max="8" width="17.7265625" customWidth="1"/>
    <col min="9" max="9" width="23" customWidth="1"/>
    <col min="10" max="10" width="14.7265625" customWidth="1"/>
    <col min="11" max="11" width="7" customWidth="1"/>
    <col min="12" max="12" width="12.26953125" customWidth="1"/>
    <col min="13" max="13" width="11.453125" customWidth="1"/>
    <col min="14" max="14" width="8.1796875" customWidth="1"/>
    <col min="15" max="15" width="10.7265625" customWidth="1"/>
    <col min="16" max="16" width="5.26953125" customWidth="1"/>
    <col min="17" max="17" width="2.36328125" customWidth="1"/>
    <col min="18" max="18" width="18.1796875" customWidth="1"/>
    <col min="19" max="19" width="2.54296875" customWidth="1"/>
    <col min="20" max="20" width="4.54296875" customWidth="1"/>
    <col min="23" max="23" width="16.81640625" bestFit="1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" thickBot="1" x14ac:dyDescent="0.4">
      <c r="B5" s="1074" t="s">
        <v>3</v>
      </c>
      <c r="C5" s="1074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 t="s">
        <v>4</v>
      </c>
      <c r="R5" s="1074"/>
      <c r="S5" s="1074"/>
    </row>
    <row r="6" spans="2:19" ht="15" thickBot="1" x14ac:dyDescent="0.4">
      <c r="B6" s="1074" t="s">
        <v>5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1074"/>
      <c r="O6" s="1074"/>
      <c r="P6" s="1074"/>
      <c r="Q6" s="1074"/>
      <c r="R6" s="1074"/>
      <c r="S6" s="1074"/>
    </row>
    <row r="7" spans="2:19" ht="15.75" customHeight="1" thickBot="1" x14ac:dyDescent="0.4">
      <c r="B7" s="1523" t="s">
        <v>6</v>
      </c>
      <c r="C7" s="1524"/>
      <c r="D7" s="1524"/>
      <c r="E7" s="1524"/>
      <c r="F7" s="1524"/>
      <c r="G7" s="1524"/>
      <c r="H7" s="1524"/>
      <c r="I7" s="1524"/>
      <c r="J7" s="1524"/>
      <c r="K7" s="1524"/>
      <c r="L7" s="1524"/>
      <c r="M7" s="1524"/>
      <c r="N7" s="1524"/>
      <c r="O7" s="1524"/>
      <c r="P7" s="1525"/>
      <c r="Q7" s="1074"/>
      <c r="R7" s="1074"/>
      <c r="S7" s="1074"/>
    </row>
    <row r="8" spans="2:19" ht="15" thickBot="1" x14ac:dyDescent="0.4">
      <c r="B8" s="1075" t="s">
        <v>7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</row>
    <row r="9" spans="2:19" ht="15" thickBot="1" x14ac:dyDescent="0.4">
      <c r="B9" s="1070" t="s">
        <v>8</v>
      </c>
      <c r="C9" s="1071"/>
      <c r="D9" s="1071"/>
      <c r="E9" s="1071"/>
      <c r="F9" s="1072"/>
      <c r="G9" s="1070" t="s">
        <v>9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thickBot="1" x14ac:dyDescent="0.4">
      <c r="B10" s="1070" t="s">
        <v>10</v>
      </c>
      <c r="C10" s="1071"/>
      <c r="D10" s="1071"/>
      <c r="E10" s="1071"/>
      <c r="F10" s="1072"/>
      <c r="G10" s="1070" t="s">
        <v>11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thickBot="1" x14ac:dyDescent="0.4">
      <c r="B11" s="1070" t="s">
        <v>12</v>
      </c>
      <c r="C11" s="1071"/>
      <c r="D11" s="1071"/>
      <c r="E11" s="1071"/>
      <c r="F11" s="1072"/>
      <c r="G11" s="1070" t="s">
        <v>13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thickBot="1" x14ac:dyDescent="0.4">
      <c r="B12" s="1070" t="s">
        <v>14</v>
      </c>
      <c r="C12" s="1071"/>
      <c r="D12" s="1071"/>
      <c r="E12" s="1071"/>
      <c r="F12" s="1072"/>
      <c r="G12" s="1070" t="s">
        <v>15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thickBot="1" x14ac:dyDescent="0.4">
      <c r="B13" s="1070" t="s">
        <v>16</v>
      </c>
      <c r="C13" s="1071"/>
      <c r="D13" s="1071"/>
      <c r="E13" s="1071"/>
      <c r="F13" s="1072"/>
      <c r="G13" s="1070" t="s">
        <v>17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thickBot="1" x14ac:dyDescent="0.4">
      <c r="B14" s="1070" t="s">
        <v>18</v>
      </c>
      <c r="C14" s="1071"/>
      <c r="D14" s="1071"/>
      <c r="E14" s="1071"/>
      <c r="F14" s="1072"/>
      <c r="G14" s="1070" t="s">
        <v>425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15" thickBot="1" x14ac:dyDescent="0.4">
      <c r="B15" s="1070" t="s">
        <v>20</v>
      </c>
      <c r="C15" s="1071"/>
      <c r="D15" s="1071"/>
      <c r="E15" s="1071"/>
      <c r="F15" s="1072"/>
      <c r="G15" s="1070" t="s">
        <v>317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thickBot="1" x14ac:dyDescent="0.4">
      <c r="B16" s="1070" t="s">
        <v>22</v>
      </c>
      <c r="C16" s="1071"/>
      <c r="D16" s="1071"/>
      <c r="E16" s="1071"/>
      <c r="F16" s="1072"/>
      <c r="G16" s="1070" t="s">
        <v>317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.75" customHeight="1" thickBot="1" x14ac:dyDescent="0.4">
      <c r="B17" s="1070" t="s">
        <v>23</v>
      </c>
      <c r="C17" s="1071"/>
      <c r="D17" s="1071"/>
      <c r="E17" s="1071"/>
      <c r="F17" s="1072"/>
      <c r="G17" s="1070" t="s">
        <v>24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.75" customHeight="1" thickBot="1" x14ac:dyDescent="0.4">
      <c r="B18" s="1070" t="s">
        <v>25</v>
      </c>
      <c r="C18" s="1071"/>
      <c r="D18" s="1071"/>
      <c r="E18" s="1071"/>
      <c r="F18" s="1072"/>
      <c r="G18" s="1070" t="s">
        <v>426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.75" customHeight="1" thickBot="1" x14ac:dyDescent="0.4">
      <c r="B19" s="1070" t="s">
        <v>27</v>
      </c>
      <c r="C19" s="1071"/>
      <c r="D19" s="1071"/>
      <c r="E19" s="1071"/>
      <c r="F19" s="1072"/>
      <c r="G19" s="1070" t="s">
        <v>24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079" t="s">
        <v>2</v>
      </c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  <c r="R20" s="1079"/>
      <c r="S20" s="1079"/>
    </row>
    <row r="21" spans="2:19" ht="15" thickBot="1" x14ac:dyDescent="0.4">
      <c r="B21" s="1074" t="s">
        <v>28</v>
      </c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</row>
    <row r="22" spans="2:19" ht="15" thickBot="1" x14ac:dyDescent="0.4">
      <c r="B22" s="1076" t="s">
        <v>29</v>
      </c>
      <c r="C22" s="1076"/>
      <c r="D22" s="1076"/>
      <c r="E22" s="1074" t="s">
        <v>30</v>
      </c>
      <c r="F22" s="1074"/>
      <c r="G22" s="1074"/>
      <c r="H22" s="1074"/>
      <c r="I22" s="1074"/>
      <c r="J22" s="1074"/>
      <c r="K22" s="1074"/>
      <c r="L22" s="1074"/>
      <c r="M22" s="1523"/>
      <c r="N22" s="1525" t="s">
        <v>31</v>
      </c>
      <c r="O22" s="1074"/>
      <c r="P22" s="1074"/>
      <c r="Q22" s="1074"/>
      <c r="R22" s="1074"/>
      <c r="S22" s="1074"/>
    </row>
    <row r="23" spans="2:19" ht="15" thickBot="1" x14ac:dyDescent="0.4">
      <c r="B23" s="1077" t="s">
        <v>32</v>
      </c>
      <c r="C23" s="1077"/>
      <c r="D23" s="1077"/>
      <c r="E23" s="1077" t="s">
        <v>2</v>
      </c>
      <c r="F23" s="1077"/>
      <c r="G23" s="1077"/>
      <c r="H23" s="1077"/>
      <c r="I23" s="1077"/>
      <c r="J23" s="1077"/>
      <c r="K23" s="1077"/>
      <c r="L23" s="1077"/>
      <c r="M23" s="1070"/>
      <c r="N23" s="1072" t="s">
        <v>2</v>
      </c>
      <c r="O23" s="1077"/>
      <c r="P23" s="1077"/>
      <c r="Q23" s="1077"/>
      <c r="R23" s="1077"/>
      <c r="S23" s="1077"/>
    </row>
    <row r="24" spans="2:19" ht="15" thickBot="1" x14ac:dyDescent="0.4">
      <c r="B24" s="1077" t="s">
        <v>34</v>
      </c>
      <c r="C24" s="1077"/>
      <c r="D24" s="1077"/>
      <c r="E24" s="1077" t="s">
        <v>35</v>
      </c>
      <c r="F24" s="1077"/>
      <c r="G24" s="1077"/>
      <c r="H24" s="1077"/>
      <c r="I24" s="1077"/>
      <c r="J24" s="1077"/>
      <c r="K24" s="1077"/>
      <c r="L24" s="1077"/>
      <c r="M24" s="1070"/>
      <c r="N24" s="1526"/>
      <c r="O24" s="1077"/>
      <c r="P24" s="1077"/>
      <c r="Q24" s="1077"/>
      <c r="R24" s="1077"/>
      <c r="S24" s="1077"/>
    </row>
    <row r="25" spans="2:19" ht="15" thickBot="1" x14ac:dyDescent="0.4">
      <c r="B25" s="1077" t="s">
        <v>37</v>
      </c>
      <c r="C25" s="1077"/>
      <c r="D25" s="1077"/>
      <c r="E25" s="1077" t="s">
        <v>2</v>
      </c>
      <c r="F25" s="1077"/>
      <c r="G25" s="1077"/>
      <c r="H25" s="1077"/>
      <c r="I25" s="1077"/>
      <c r="J25" s="1077"/>
      <c r="K25" s="1077"/>
      <c r="L25" s="1077"/>
      <c r="M25" s="1070"/>
      <c r="N25" s="1072" t="s">
        <v>2</v>
      </c>
      <c r="O25" s="1077"/>
      <c r="P25" s="1077"/>
      <c r="Q25" s="1077"/>
      <c r="R25" s="1077"/>
      <c r="S25" s="1077"/>
    </row>
    <row r="26" spans="2:19" ht="15" thickBot="1" x14ac:dyDescent="0.4">
      <c r="B26" s="1077" t="s">
        <v>39</v>
      </c>
      <c r="C26" s="1077"/>
      <c r="D26" s="1077"/>
      <c r="E26" s="1077" t="s">
        <v>2</v>
      </c>
      <c r="F26" s="1077"/>
      <c r="G26" s="1077"/>
      <c r="H26" s="1077"/>
      <c r="I26" s="1077"/>
      <c r="J26" s="1077"/>
      <c r="K26" s="1077"/>
      <c r="L26" s="1077"/>
      <c r="M26" s="1070"/>
      <c r="N26" s="1072" t="s">
        <v>2</v>
      </c>
      <c r="O26" s="1077"/>
      <c r="P26" s="1077"/>
      <c r="Q26" s="1077"/>
      <c r="R26" s="1077"/>
      <c r="S26" s="1077"/>
    </row>
    <row r="27" spans="2:19" ht="15.75" customHeight="1" thickBot="1" x14ac:dyDescent="0.4">
      <c r="B27" s="1070" t="s">
        <v>40</v>
      </c>
      <c r="C27" s="1071"/>
      <c r="D27" s="1071"/>
      <c r="E27" s="1071"/>
      <c r="F27" s="1071"/>
      <c r="G27" s="1071"/>
      <c r="H27" s="1071"/>
      <c r="I27" s="1071"/>
      <c r="J27" s="1401"/>
      <c r="K27" s="1401"/>
      <c r="L27" s="1401"/>
      <c r="M27" s="1401"/>
      <c r="N27" s="1401"/>
      <c r="O27" s="1401"/>
      <c r="P27" s="1401"/>
      <c r="Q27" s="1401"/>
      <c r="R27" s="1401"/>
      <c r="S27" s="1402"/>
    </row>
    <row r="28" spans="2:19" ht="16" thickBot="1" x14ac:dyDescent="0.4">
      <c r="B28" s="1082" t="s">
        <v>2</v>
      </c>
      <c r="C28" s="1083"/>
      <c r="D28" s="1083"/>
      <c r="E28" s="1083"/>
      <c r="F28" s="1083"/>
      <c r="G28" s="1083"/>
      <c r="H28" s="1083"/>
      <c r="I28" s="1354"/>
      <c r="J28" s="1084"/>
      <c r="K28" s="1084"/>
      <c r="L28" s="1084"/>
      <c r="M28" s="1084"/>
      <c r="N28" s="1084"/>
      <c r="O28" s="1084"/>
      <c r="P28" s="1434"/>
      <c r="Q28" s="1084"/>
      <c r="R28" s="1084"/>
      <c r="S28" s="1085"/>
    </row>
    <row r="29" spans="2:19" ht="16" thickBot="1" x14ac:dyDescent="0.4">
      <c r="B29" s="1098" t="s">
        <v>42</v>
      </c>
      <c r="C29" s="1089"/>
      <c r="D29" s="1089"/>
      <c r="E29" s="1089"/>
      <c r="F29" s="1089"/>
      <c r="G29" s="1089"/>
      <c r="H29" s="1089"/>
      <c r="I29" s="1285" t="s">
        <v>427</v>
      </c>
      <c r="J29" s="1089"/>
      <c r="K29" s="1089"/>
      <c r="L29" s="1089"/>
      <c r="M29" s="1089"/>
      <c r="N29" s="1089"/>
      <c r="O29" s="1089"/>
      <c r="P29" s="1272"/>
      <c r="Q29" s="1084"/>
      <c r="R29" s="1084"/>
      <c r="S29" s="1085"/>
    </row>
    <row r="30" spans="2:19" ht="16" thickBot="1" x14ac:dyDescent="0.4">
      <c r="B30" s="1082" t="s">
        <v>44</v>
      </c>
      <c r="C30" s="1083"/>
      <c r="D30" s="1083"/>
      <c r="E30" s="1083"/>
      <c r="F30" s="1083"/>
      <c r="G30" s="1083"/>
      <c r="H30" s="1083"/>
      <c r="I30" s="1285" t="s">
        <v>45</v>
      </c>
      <c r="J30" s="1089"/>
      <c r="K30" s="1089"/>
      <c r="L30" s="1089"/>
      <c r="M30" s="1089"/>
      <c r="N30" s="1089"/>
      <c r="O30" s="1089"/>
      <c r="P30" s="1272"/>
      <c r="Q30" s="1084"/>
      <c r="R30" s="1084"/>
      <c r="S30" s="1085"/>
    </row>
    <row r="31" spans="2:19" ht="16" thickBot="1" x14ac:dyDescent="0.4">
      <c r="B31" s="1098" t="s">
        <v>46</v>
      </c>
      <c r="C31" s="1089"/>
      <c r="D31" s="1089"/>
      <c r="E31" s="1089"/>
      <c r="F31" s="1089"/>
      <c r="G31" s="1089"/>
      <c r="H31" s="1272"/>
      <c r="I31" s="1089" t="s">
        <v>47</v>
      </c>
      <c r="J31" s="1089"/>
      <c r="K31" s="1089"/>
      <c r="L31" s="1089"/>
      <c r="M31" s="1089"/>
      <c r="N31" s="1089"/>
      <c r="O31" s="1089"/>
      <c r="P31" s="1272"/>
      <c r="Q31" s="1084"/>
      <c r="R31" s="1084"/>
      <c r="S31" s="1085"/>
    </row>
    <row r="32" spans="2:19" ht="16.5" customHeight="1" thickBot="1" x14ac:dyDescent="0.4">
      <c r="B32" s="1082" t="s">
        <v>48</v>
      </c>
      <c r="C32" s="1083"/>
      <c r="D32" s="1083"/>
      <c r="E32" s="1083"/>
      <c r="F32" s="1083"/>
      <c r="G32" s="1083"/>
      <c r="H32" s="1256"/>
      <c r="I32" s="1089" t="s">
        <v>49</v>
      </c>
      <c r="J32" s="1089"/>
      <c r="K32" s="1089"/>
      <c r="L32" s="1089"/>
      <c r="M32" s="1089"/>
      <c r="N32" s="1089"/>
      <c r="O32" s="1089"/>
      <c r="P32" s="1272"/>
      <c r="Q32" s="1084"/>
      <c r="R32" s="1084"/>
      <c r="S32" s="1085"/>
    </row>
    <row r="33" spans="2:23" ht="16" thickBot="1" x14ac:dyDescent="0.4">
      <c r="B33" s="1082" t="s">
        <v>50</v>
      </c>
      <c r="C33" s="1083"/>
      <c r="D33" s="1083"/>
      <c r="E33" s="1083"/>
      <c r="F33" s="1083"/>
      <c r="G33" s="1083"/>
      <c r="H33" s="1083"/>
      <c r="I33" s="1280" t="s">
        <v>51</v>
      </c>
      <c r="J33" s="1186"/>
      <c r="K33" s="88"/>
      <c r="L33" s="88"/>
      <c r="M33" s="285"/>
      <c r="N33" s="88"/>
      <c r="O33" s="88" t="s">
        <v>52</v>
      </c>
      <c r="P33" s="285"/>
      <c r="Q33" s="1084"/>
      <c r="R33" s="1084"/>
      <c r="S33" s="1085"/>
    </row>
    <row r="34" spans="2:23" ht="32.25" customHeight="1" thickBot="1" x14ac:dyDescent="0.4">
      <c r="B34" s="1257" t="s">
        <v>50</v>
      </c>
      <c r="C34" s="1258"/>
      <c r="D34" s="1258"/>
      <c r="E34" s="1258"/>
      <c r="F34" s="1258"/>
      <c r="G34" s="1258"/>
      <c r="H34" s="1258"/>
      <c r="I34" s="1283" t="s">
        <v>400</v>
      </c>
      <c r="J34" s="1092"/>
      <c r="K34" s="1092"/>
      <c r="L34" s="1092"/>
      <c r="M34" s="273"/>
      <c r="N34" s="1092" t="s">
        <v>401</v>
      </c>
      <c r="O34" s="1092"/>
      <c r="P34" s="1284"/>
      <c r="Q34" s="1093"/>
      <c r="R34" s="1093"/>
      <c r="S34" s="1094"/>
    </row>
    <row r="35" spans="2:23" ht="3.75" hidden="1" customHeight="1" thickBot="1" x14ac:dyDescent="0.4">
      <c r="B35" s="1259"/>
      <c r="C35" s="1260"/>
      <c r="D35" s="1260"/>
      <c r="E35" s="1260"/>
      <c r="F35" s="1260"/>
      <c r="G35" s="1260"/>
      <c r="H35" s="1260"/>
      <c r="I35" s="1171"/>
      <c r="J35" s="1171"/>
      <c r="K35" s="28"/>
      <c r="L35" s="28"/>
      <c r="M35" s="28"/>
      <c r="N35" s="28"/>
      <c r="O35" s="28"/>
      <c r="P35" s="28"/>
      <c r="Q35" s="4"/>
      <c r="R35" s="4"/>
      <c r="S35" s="5"/>
    </row>
    <row r="36" spans="2:23" ht="15" thickBot="1" x14ac:dyDescent="0.4">
      <c r="B36" s="1343" t="s">
        <v>55</v>
      </c>
      <c r="C36" s="1092"/>
      <c r="D36" s="1092"/>
      <c r="E36" s="1092"/>
      <c r="F36" s="1092"/>
      <c r="G36" s="1344"/>
      <c r="H36" s="1347" t="s">
        <v>56</v>
      </c>
      <c r="I36" s="1092"/>
      <c r="J36" s="1284"/>
      <c r="K36" s="1280" t="s">
        <v>57</v>
      </c>
      <c r="L36" s="1186"/>
      <c r="M36" s="1186"/>
      <c r="N36" s="1186"/>
      <c r="O36" s="1186"/>
      <c r="P36" s="1340"/>
      <c r="Q36" s="1092" t="s">
        <v>58</v>
      </c>
      <c r="R36" s="1092"/>
      <c r="S36" s="1350"/>
    </row>
    <row r="37" spans="2:23" ht="28.5" thickBot="1" x14ac:dyDescent="0.4">
      <c r="B37" s="1345"/>
      <c r="C37" s="1171"/>
      <c r="D37" s="1171"/>
      <c r="E37" s="1171"/>
      <c r="F37" s="1171"/>
      <c r="G37" s="1346"/>
      <c r="H37" s="1348"/>
      <c r="I37" s="1171"/>
      <c r="J37" s="1349"/>
      <c r="K37" s="1186" t="s">
        <v>59</v>
      </c>
      <c r="L37" s="1340"/>
      <c r="M37" s="291" t="s">
        <v>60</v>
      </c>
      <c r="N37" s="1280" t="s">
        <v>61</v>
      </c>
      <c r="O37" s="1340"/>
      <c r="P37" s="330" t="s">
        <v>62</v>
      </c>
      <c r="Q37" s="1171"/>
      <c r="R37" s="1171"/>
      <c r="S37" s="1351"/>
    </row>
    <row r="38" spans="2:23" ht="15" thickBot="1" x14ac:dyDescent="0.4">
      <c r="B38" s="1182">
        <v>1</v>
      </c>
      <c r="C38" s="1186"/>
      <c r="D38" s="1186"/>
      <c r="E38" s="1186"/>
      <c r="F38" s="1186"/>
      <c r="G38" s="1183"/>
      <c r="H38" s="1185">
        <v>2</v>
      </c>
      <c r="I38" s="1186"/>
      <c r="J38" s="1340"/>
      <c r="K38" s="1186">
        <v>3</v>
      </c>
      <c r="L38" s="1340"/>
      <c r="M38" s="292">
        <v>4</v>
      </c>
      <c r="N38" s="1280">
        <v>5</v>
      </c>
      <c r="O38" s="1340"/>
      <c r="P38" s="292">
        <v>6</v>
      </c>
      <c r="Q38" s="1186" t="s">
        <v>63</v>
      </c>
      <c r="R38" s="1186"/>
      <c r="S38" s="1341"/>
    </row>
    <row r="39" spans="2:23" x14ac:dyDescent="0.35">
      <c r="B39" s="109">
        <v>5</v>
      </c>
      <c r="C39" s="128">
        <v>1</v>
      </c>
      <c r="D39" s="104"/>
      <c r="E39" s="129"/>
      <c r="F39" s="130"/>
      <c r="G39" s="131"/>
      <c r="H39" s="1512" t="s">
        <v>64</v>
      </c>
      <c r="I39" s="1513"/>
      <c r="J39" s="1514"/>
      <c r="K39" s="1527">
        <v>0</v>
      </c>
      <c r="L39" s="1516"/>
      <c r="M39" s="304" t="s">
        <v>2</v>
      </c>
      <c r="N39" s="1528">
        <v>0</v>
      </c>
      <c r="O39" s="1517"/>
      <c r="P39" s="331" t="s">
        <v>2</v>
      </c>
      <c r="Q39" s="1443">
        <f>Q40</f>
        <v>37140000</v>
      </c>
      <c r="R39" s="1443"/>
      <c r="S39" s="1444"/>
    </row>
    <row r="40" spans="2:23" ht="18.75" customHeight="1" x14ac:dyDescent="0.35">
      <c r="B40" s="66">
        <v>5</v>
      </c>
      <c r="C40" s="67">
        <v>1</v>
      </c>
      <c r="D40" s="68" t="s">
        <v>73</v>
      </c>
      <c r="E40" s="127"/>
      <c r="F40" s="127"/>
      <c r="G40" s="132"/>
      <c r="H40" s="1294" t="s">
        <v>66</v>
      </c>
      <c r="I40" s="1294"/>
      <c r="J40" s="1519"/>
      <c r="K40" s="1221">
        <v>0</v>
      </c>
      <c r="L40" s="1448"/>
      <c r="M40" s="271" t="s">
        <v>2</v>
      </c>
      <c r="N40" s="1338">
        <v>0</v>
      </c>
      <c r="O40" s="1339"/>
      <c r="P40" s="318" t="s">
        <v>2</v>
      </c>
      <c r="Q40" s="1234">
        <f>Q41+Q53+Q64</f>
        <v>37140000</v>
      </c>
      <c r="R40" s="1240"/>
      <c r="S40" s="1240"/>
    </row>
    <row r="41" spans="2:23" ht="15" customHeight="1" x14ac:dyDescent="0.35">
      <c r="B41" s="66">
        <v>5</v>
      </c>
      <c r="C41" s="67">
        <v>1</v>
      </c>
      <c r="D41" s="68" t="s">
        <v>73</v>
      </c>
      <c r="E41" s="69" t="s">
        <v>65</v>
      </c>
      <c r="F41" s="127"/>
      <c r="G41" s="132"/>
      <c r="H41" s="1540" t="s">
        <v>428</v>
      </c>
      <c r="I41" s="1237"/>
      <c r="J41" s="1238"/>
      <c r="K41" s="1237"/>
      <c r="L41" s="1238"/>
      <c r="M41" s="272"/>
      <c r="N41" s="1239"/>
      <c r="O41" s="1238"/>
      <c r="P41" s="318" t="s">
        <v>2</v>
      </c>
      <c r="Q41" s="1234">
        <f>Q42</f>
        <v>7740000</v>
      </c>
      <c r="R41" s="1240"/>
      <c r="S41" s="1240"/>
      <c r="W41" s="80"/>
    </row>
    <row r="42" spans="2:23" ht="24" customHeight="1" x14ac:dyDescent="0.35">
      <c r="B42" s="66">
        <v>5</v>
      </c>
      <c r="C42" s="67">
        <v>1</v>
      </c>
      <c r="D42" s="68" t="s">
        <v>73</v>
      </c>
      <c r="E42" s="69" t="s">
        <v>65</v>
      </c>
      <c r="F42" s="69" t="s">
        <v>65</v>
      </c>
      <c r="G42" s="132"/>
      <c r="H42" s="1294" t="s">
        <v>429</v>
      </c>
      <c r="I42" s="1294"/>
      <c r="J42" s="1294"/>
      <c r="K42" s="1295">
        <v>0</v>
      </c>
      <c r="L42" s="1448"/>
      <c r="M42" s="271"/>
      <c r="N42" s="1338">
        <v>0</v>
      </c>
      <c r="O42" s="1339"/>
      <c r="P42" s="318"/>
      <c r="Q42" s="1223">
        <f>Q43</f>
        <v>7740000</v>
      </c>
      <c r="R42" s="1241"/>
      <c r="S42" s="1241"/>
    </row>
    <row r="43" spans="2:23" ht="30" customHeight="1" x14ac:dyDescent="0.35">
      <c r="B43" s="66">
        <v>5</v>
      </c>
      <c r="C43" s="67">
        <v>1</v>
      </c>
      <c r="D43" s="68" t="s">
        <v>73</v>
      </c>
      <c r="E43" s="69" t="s">
        <v>65</v>
      </c>
      <c r="F43" s="133" t="s">
        <v>65</v>
      </c>
      <c r="G43" s="70" t="s">
        <v>158</v>
      </c>
      <c r="H43" s="1294" t="s">
        <v>430</v>
      </c>
      <c r="I43" s="1294"/>
      <c r="J43" s="1294"/>
      <c r="K43" s="1295"/>
      <c r="L43" s="1448"/>
      <c r="M43" s="271" t="s">
        <v>2</v>
      </c>
      <c r="N43" s="1338"/>
      <c r="O43" s="1339"/>
      <c r="P43" s="332">
        <v>0</v>
      </c>
      <c r="Q43" s="1234">
        <f>Q46+Q48+Q50</f>
        <v>7740000</v>
      </c>
      <c r="R43" s="1240"/>
      <c r="S43" s="1240"/>
      <c r="W43" s="81"/>
    </row>
    <row r="44" spans="2:23" ht="38.25" customHeight="1" x14ac:dyDescent="0.35">
      <c r="B44" s="1200" t="s">
        <v>431</v>
      </c>
      <c r="C44" s="1201"/>
      <c r="D44" s="1201"/>
      <c r="E44" s="1201"/>
      <c r="F44" s="1201"/>
      <c r="G44" s="1201"/>
      <c r="H44" s="1201"/>
      <c r="I44" s="1201"/>
      <c r="J44" s="1426"/>
      <c r="K44" s="1449"/>
      <c r="L44" s="1242"/>
      <c r="M44" s="301"/>
      <c r="N44" s="1497"/>
      <c r="O44" s="1466"/>
      <c r="P44" s="317"/>
      <c r="Q44" s="1229"/>
      <c r="R44" s="1229"/>
      <c r="S44" s="1229"/>
    </row>
    <row r="45" spans="2:23" ht="21" customHeight="1" x14ac:dyDescent="0.35">
      <c r="B45" s="1445"/>
      <c r="C45" s="1446"/>
      <c r="D45" s="1446"/>
      <c r="E45" s="1446"/>
      <c r="F45" s="1446"/>
      <c r="G45" s="1447"/>
      <c r="H45" s="1429" t="s">
        <v>432</v>
      </c>
      <c r="I45" s="1430"/>
      <c r="J45" s="1450"/>
      <c r="K45" s="1318"/>
      <c r="L45" s="1253"/>
      <c r="M45" s="318"/>
      <c r="N45" s="1252"/>
      <c r="O45" s="1253"/>
      <c r="P45" s="318"/>
      <c r="Q45" s="1224"/>
      <c r="R45" s="1224"/>
      <c r="S45" s="1223"/>
    </row>
    <row r="46" spans="2:23" ht="19.5" customHeight="1" x14ac:dyDescent="0.35">
      <c r="B46" s="98"/>
      <c r="C46" s="94"/>
      <c r="D46" s="95"/>
      <c r="E46" s="96"/>
      <c r="F46" s="96"/>
      <c r="G46" s="99"/>
      <c r="H46" s="211" t="s">
        <v>72</v>
      </c>
      <c r="I46" s="1243" t="s">
        <v>433</v>
      </c>
      <c r="J46" s="1468"/>
      <c r="K46" s="1449">
        <v>3</v>
      </c>
      <c r="L46" s="1242"/>
      <c r="M46" s="301" t="s">
        <v>434</v>
      </c>
      <c r="N46" s="1486">
        <v>1500000</v>
      </c>
      <c r="O46" s="1433"/>
      <c r="P46" s="317">
        <v>0</v>
      </c>
      <c r="Q46" s="1229">
        <f>K46*N46</f>
        <v>4500000</v>
      </c>
      <c r="R46" s="1229"/>
      <c r="S46" s="1228"/>
    </row>
    <row r="47" spans="2:23" ht="24" customHeight="1" x14ac:dyDescent="0.35">
      <c r="B47" s="115"/>
      <c r="C47" s="116"/>
      <c r="D47" s="116"/>
      <c r="E47" s="116"/>
      <c r="F47" s="116"/>
      <c r="G47" s="117"/>
      <c r="H47" s="1429" t="s">
        <v>435</v>
      </c>
      <c r="I47" s="1430"/>
      <c r="J47" s="1450"/>
      <c r="K47" s="1449"/>
      <c r="L47" s="1242"/>
      <c r="M47" s="301"/>
      <c r="N47" s="1486"/>
      <c r="O47" s="1433"/>
      <c r="P47" s="317"/>
      <c r="Q47" s="1229"/>
      <c r="R47" s="1229"/>
      <c r="S47" s="1229"/>
    </row>
    <row r="48" spans="2:23" ht="43.5" customHeight="1" x14ac:dyDescent="0.35">
      <c r="B48" s="98"/>
      <c r="C48" s="94"/>
      <c r="D48" s="95"/>
      <c r="E48" s="96"/>
      <c r="F48" s="96"/>
      <c r="G48" s="99"/>
      <c r="H48" s="56" t="s">
        <v>72</v>
      </c>
      <c r="I48" s="1201" t="s">
        <v>436</v>
      </c>
      <c r="J48" s="1202"/>
      <c r="K48" s="1225">
        <v>3</v>
      </c>
      <c r="L48" s="1242"/>
      <c r="M48" s="301" t="s">
        <v>434</v>
      </c>
      <c r="N48" s="1486">
        <v>400000</v>
      </c>
      <c r="O48" s="1433"/>
      <c r="P48" s="317"/>
      <c r="Q48" s="1229">
        <f>K48*N48</f>
        <v>1200000</v>
      </c>
      <c r="R48" s="1229"/>
      <c r="S48" s="1228"/>
    </row>
    <row r="49" spans="2:19" ht="19.5" customHeight="1" x14ac:dyDescent="0.35">
      <c r="B49" s="109"/>
      <c r="C49" s="104"/>
      <c r="D49" s="105"/>
      <c r="E49" s="106"/>
      <c r="F49" s="106"/>
      <c r="G49" s="107"/>
      <c r="H49" s="1200" t="s">
        <v>437</v>
      </c>
      <c r="I49" s="1201"/>
      <c r="J49" s="1202"/>
      <c r="K49" s="1220">
        <v>0</v>
      </c>
      <c r="L49" s="1253"/>
      <c r="M49" s="271"/>
      <c r="N49" s="1254">
        <v>0</v>
      </c>
      <c r="O49" s="1255"/>
      <c r="P49" s="332"/>
      <c r="Q49" s="1224"/>
      <c r="R49" s="1224"/>
      <c r="S49" s="1223"/>
    </row>
    <row r="50" spans="2:19" ht="19.5" customHeight="1" x14ac:dyDescent="0.35">
      <c r="B50" s="323"/>
      <c r="C50" s="324"/>
      <c r="D50" s="325"/>
      <c r="E50" s="326"/>
      <c r="F50" s="326"/>
      <c r="G50" s="327"/>
      <c r="H50" s="146" t="s">
        <v>72</v>
      </c>
      <c r="I50" s="1529" t="s">
        <v>438</v>
      </c>
      <c r="J50" s="1530"/>
      <c r="K50" s="1301">
        <v>3</v>
      </c>
      <c r="L50" s="1541"/>
      <c r="M50" s="329" t="s">
        <v>420</v>
      </c>
      <c r="N50" s="1542">
        <v>680000</v>
      </c>
      <c r="O50" s="1543"/>
      <c r="P50" s="333"/>
      <c r="Q50" s="1306">
        <f>K50*N50</f>
        <v>2040000</v>
      </c>
      <c r="R50" s="1306"/>
      <c r="S50" s="1307"/>
    </row>
    <row r="51" spans="2:19" ht="19.5" customHeight="1" x14ac:dyDescent="0.35">
      <c r="B51" s="109">
        <v>5</v>
      </c>
      <c r="C51" s="94">
        <v>2</v>
      </c>
      <c r="D51" s="104"/>
      <c r="E51" s="137"/>
      <c r="F51" s="130"/>
      <c r="G51" s="138"/>
      <c r="H51" s="1531" t="s">
        <v>439</v>
      </c>
      <c r="I51" s="1532"/>
      <c r="J51" s="1533"/>
      <c r="K51" s="1534">
        <v>0</v>
      </c>
      <c r="L51" s="1535"/>
      <c r="M51" s="304" t="s">
        <v>2</v>
      </c>
      <c r="N51" s="1536">
        <v>0</v>
      </c>
      <c r="O51" s="1537"/>
      <c r="P51" s="331" t="s">
        <v>2</v>
      </c>
      <c r="Q51" s="1424">
        <f>Q52</f>
        <v>29400000</v>
      </c>
      <c r="R51" s="1424"/>
      <c r="S51" s="1425"/>
    </row>
    <row r="52" spans="2:19" ht="19.5" customHeight="1" x14ac:dyDescent="0.35">
      <c r="B52" s="66">
        <v>5</v>
      </c>
      <c r="C52" s="67">
        <v>2</v>
      </c>
      <c r="D52" s="68" t="s">
        <v>73</v>
      </c>
      <c r="E52" s="127"/>
      <c r="F52" s="127"/>
      <c r="G52" s="132"/>
      <c r="H52" s="1294" t="s">
        <v>487</v>
      </c>
      <c r="I52" s="1294"/>
      <c r="J52" s="1294"/>
      <c r="K52" s="1295">
        <v>0</v>
      </c>
      <c r="L52" s="1448"/>
      <c r="M52" s="271" t="s">
        <v>2</v>
      </c>
      <c r="N52" s="1234">
        <v>0</v>
      </c>
      <c r="O52" s="1339"/>
      <c r="P52" s="318" t="s">
        <v>2</v>
      </c>
      <c r="Q52" s="1234">
        <f>Q53</f>
        <v>29400000</v>
      </c>
      <c r="R52" s="1240"/>
      <c r="S52" s="1240"/>
    </row>
    <row r="53" spans="2:19" ht="19.5" customHeight="1" x14ac:dyDescent="0.35">
      <c r="B53" s="66">
        <v>5</v>
      </c>
      <c r="C53" s="67">
        <v>2</v>
      </c>
      <c r="D53" s="68" t="s">
        <v>73</v>
      </c>
      <c r="E53" s="69" t="s">
        <v>82</v>
      </c>
      <c r="F53" s="127"/>
      <c r="G53" s="132"/>
      <c r="H53" s="1230" t="s">
        <v>488</v>
      </c>
      <c r="I53" s="1231"/>
      <c r="J53" s="1236"/>
      <c r="K53" s="1237"/>
      <c r="L53" s="1238"/>
      <c r="M53" s="272"/>
      <c r="N53" s="1237"/>
      <c r="O53" s="1238"/>
      <c r="P53" s="318" t="s">
        <v>2</v>
      </c>
      <c r="Q53" s="1234">
        <f>Q54</f>
        <v>29400000</v>
      </c>
      <c r="R53" s="1240"/>
      <c r="S53" s="1240"/>
    </row>
    <row r="54" spans="2:19" ht="19.5" customHeight="1" x14ac:dyDescent="0.35">
      <c r="B54" s="66">
        <v>5</v>
      </c>
      <c r="C54" s="67">
        <v>2</v>
      </c>
      <c r="D54" s="68" t="s">
        <v>73</v>
      </c>
      <c r="E54" s="69" t="s">
        <v>82</v>
      </c>
      <c r="F54" s="69" t="s">
        <v>65</v>
      </c>
      <c r="G54" s="132"/>
      <c r="H54" s="1294" t="s">
        <v>489</v>
      </c>
      <c r="I54" s="1294"/>
      <c r="J54" s="1294"/>
      <c r="K54" s="1295">
        <v>0</v>
      </c>
      <c r="L54" s="1295"/>
      <c r="M54" s="73"/>
      <c r="N54" s="1240">
        <v>0</v>
      </c>
      <c r="O54" s="1339"/>
      <c r="P54" s="318"/>
      <c r="Q54" s="1223">
        <f>Q55+Q66</f>
        <v>29400000</v>
      </c>
      <c r="R54" s="1241"/>
      <c r="S54" s="1241"/>
    </row>
    <row r="55" spans="2:19" ht="19.5" customHeight="1" x14ac:dyDescent="0.35">
      <c r="B55" s="66">
        <v>5</v>
      </c>
      <c r="C55" s="67">
        <v>2</v>
      </c>
      <c r="D55" s="68" t="s">
        <v>73</v>
      </c>
      <c r="E55" s="69" t="s">
        <v>82</v>
      </c>
      <c r="F55" s="133" t="s">
        <v>65</v>
      </c>
      <c r="G55" s="70" t="s">
        <v>69</v>
      </c>
      <c r="H55" s="1294" t="s">
        <v>440</v>
      </c>
      <c r="I55" s="1294"/>
      <c r="J55" s="1294"/>
      <c r="K55" s="1295"/>
      <c r="L55" s="1295"/>
      <c r="M55" s="73" t="s">
        <v>2</v>
      </c>
      <c r="N55" s="1240"/>
      <c r="O55" s="1339"/>
      <c r="P55" s="122">
        <v>0</v>
      </c>
      <c r="Q55" s="1240">
        <f>Q57+Q59+Q61</f>
        <v>24400000</v>
      </c>
      <c r="R55" s="1240"/>
      <c r="S55" s="1240"/>
    </row>
    <row r="56" spans="2:19" ht="22.5" customHeight="1" x14ac:dyDescent="0.35">
      <c r="B56" s="109"/>
      <c r="C56" s="104"/>
      <c r="D56" s="105"/>
      <c r="E56" s="106"/>
      <c r="F56" s="106"/>
      <c r="G56" s="107"/>
      <c r="H56" s="1200" t="s">
        <v>441</v>
      </c>
      <c r="I56" s="1201"/>
      <c r="J56" s="1202"/>
      <c r="K56" s="1225"/>
      <c r="L56" s="1226"/>
      <c r="M56" s="41"/>
      <c r="N56" s="1227"/>
      <c r="O56" s="1466"/>
      <c r="P56" s="139"/>
      <c r="Q56" s="1227"/>
      <c r="R56" s="1229"/>
      <c r="S56" s="1228"/>
    </row>
    <row r="57" spans="2:19" ht="18.75" customHeight="1" x14ac:dyDescent="0.35">
      <c r="B57" s="98"/>
      <c r="C57" s="94"/>
      <c r="D57" s="95"/>
      <c r="E57" s="96"/>
      <c r="F57" s="96"/>
      <c r="G57" s="99"/>
      <c r="H57" s="56" t="s">
        <v>72</v>
      </c>
      <c r="I57" s="1201"/>
      <c r="J57" s="1202"/>
      <c r="K57" s="1225">
        <v>0</v>
      </c>
      <c r="L57" s="1221"/>
      <c r="M57" s="41" t="s">
        <v>339</v>
      </c>
      <c r="N57" s="1227">
        <v>200000000</v>
      </c>
      <c r="O57" s="1466"/>
      <c r="P57" s="122"/>
      <c r="Q57" s="1227">
        <f>K57*N57</f>
        <v>0</v>
      </c>
      <c r="R57" s="1229"/>
      <c r="S57" s="1228"/>
    </row>
    <row r="58" spans="2:19" ht="19.5" hidden="1" customHeight="1" x14ac:dyDescent="0.35">
      <c r="B58" s="109"/>
      <c r="C58" s="104"/>
      <c r="D58" s="105"/>
      <c r="E58" s="106"/>
      <c r="F58" s="106"/>
      <c r="G58" s="107"/>
      <c r="H58" s="113"/>
      <c r="I58" s="110"/>
      <c r="J58" s="114"/>
      <c r="K58" s="76"/>
      <c r="L58" s="77"/>
      <c r="M58" s="73"/>
      <c r="N58" s="78"/>
      <c r="O58" s="316"/>
      <c r="P58" s="122"/>
      <c r="Q58" s="1222"/>
      <c r="R58" s="1224"/>
      <c r="S58" s="1223"/>
    </row>
    <row r="59" spans="2:19" ht="20.25" hidden="1" customHeight="1" x14ac:dyDescent="0.35">
      <c r="B59" s="98"/>
      <c r="C59" s="94"/>
      <c r="D59" s="95"/>
      <c r="E59" s="96"/>
      <c r="F59" s="96"/>
      <c r="G59" s="99"/>
      <c r="H59" s="56"/>
      <c r="I59" s="1201"/>
      <c r="J59" s="1202"/>
      <c r="K59" s="1225"/>
      <c r="L59" s="1226"/>
      <c r="M59" s="41"/>
      <c r="N59" s="1227"/>
      <c r="O59" s="1466"/>
      <c r="P59" s="139"/>
      <c r="Q59" s="1227"/>
      <c r="R59" s="1229"/>
      <c r="S59" s="1228"/>
    </row>
    <row r="60" spans="2:19" ht="19.5" customHeight="1" x14ac:dyDescent="0.35">
      <c r="B60" s="109"/>
      <c r="C60" s="104"/>
      <c r="D60" s="105"/>
      <c r="E60" s="106"/>
      <c r="F60" s="106"/>
      <c r="G60" s="107"/>
      <c r="H60" s="1200" t="s">
        <v>442</v>
      </c>
      <c r="I60" s="1201"/>
      <c r="J60" s="1202"/>
      <c r="K60" s="1220"/>
      <c r="L60" s="1221"/>
      <c r="M60" s="73"/>
      <c r="N60" s="1222"/>
      <c r="O60" s="1470"/>
      <c r="P60" s="122"/>
      <c r="Q60" s="1222"/>
      <c r="R60" s="1224"/>
      <c r="S60" s="1223"/>
    </row>
    <row r="61" spans="2:19" ht="27.75" customHeight="1" x14ac:dyDescent="0.35">
      <c r="B61" s="98"/>
      <c r="C61" s="94"/>
      <c r="D61" s="95"/>
      <c r="E61" s="96"/>
      <c r="F61" s="96"/>
      <c r="G61" s="99"/>
      <c r="H61" s="56" t="s">
        <v>124</v>
      </c>
      <c r="I61" s="1201"/>
      <c r="J61" s="1202"/>
      <c r="K61" s="1225">
        <v>4</v>
      </c>
      <c r="L61" s="1226"/>
      <c r="M61" s="41" t="s">
        <v>339</v>
      </c>
      <c r="N61" s="1227">
        <v>6100000</v>
      </c>
      <c r="O61" s="1466"/>
      <c r="P61" s="139"/>
      <c r="Q61" s="1227">
        <f>K61*N61</f>
        <v>24400000</v>
      </c>
      <c r="R61" s="1229"/>
      <c r="S61" s="1228"/>
    </row>
    <row r="62" spans="2:19" ht="19.5" customHeight="1" x14ac:dyDescent="0.35">
      <c r="B62" s="109"/>
      <c r="C62" s="104"/>
      <c r="D62" s="105"/>
      <c r="E62" s="106"/>
      <c r="F62" s="106"/>
      <c r="G62" s="107"/>
      <c r="H62" s="1200" t="s">
        <v>485</v>
      </c>
      <c r="I62" s="1201"/>
      <c r="J62" s="1202"/>
      <c r="K62" s="1220"/>
      <c r="L62" s="1221"/>
      <c r="M62" s="73"/>
      <c r="N62" s="1222"/>
      <c r="O62" s="1470"/>
      <c r="P62" s="122"/>
      <c r="Q62" s="1222"/>
      <c r="R62" s="1224"/>
      <c r="S62" s="1223"/>
    </row>
    <row r="63" spans="2:19" ht="27.75" customHeight="1" x14ac:dyDescent="0.35">
      <c r="B63" s="98"/>
      <c r="C63" s="94"/>
      <c r="D63" s="95"/>
      <c r="E63" s="96"/>
      <c r="F63" s="96"/>
      <c r="G63" s="99"/>
      <c r="H63" s="211" t="s">
        <v>124</v>
      </c>
      <c r="I63" s="1201" t="s">
        <v>486</v>
      </c>
      <c r="J63" s="1202"/>
      <c r="K63" s="1225">
        <v>13</v>
      </c>
      <c r="L63" s="1242"/>
      <c r="M63" s="207" t="s">
        <v>482</v>
      </c>
      <c r="N63" s="1227">
        <v>150000</v>
      </c>
      <c r="O63" s="1466"/>
      <c r="P63" s="139"/>
      <c r="Q63" s="1227">
        <f>K63*N63</f>
        <v>1950000</v>
      </c>
      <c r="R63" s="1229"/>
      <c r="S63" s="1228"/>
    </row>
    <row r="64" spans="2:19" ht="27.75" customHeight="1" x14ac:dyDescent="0.35">
      <c r="B64" s="66">
        <v>5</v>
      </c>
      <c r="C64" s="67">
        <v>2</v>
      </c>
      <c r="D64" s="68" t="s">
        <v>73</v>
      </c>
      <c r="E64" s="69" t="s">
        <v>82</v>
      </c>
      <c r="F64" s="127"/>
      <c r="G64" s="132"/>
      <c r="H64" s="1230" t="s">
        <v>443</v>
      </c>
      <c r="I64" s="1231"/>
      <c r="J64" s="1236"/>
      <c r="K64" s="1237"/>
      <c r="L64" s="1238"/>
      <c r="M64" s="272"/>
      <c r="N64" s="1237"/>
      <c r="O64" s="1238"/>
      <c r="P64" s="112" t="s">
        <v>2</v>
      </c>
      <c r="Q64" s="1240"/>
      <c r="R64" s="1240"/>
      <c r="S64" s="1240"/>
    </row>
    <row r="65" spans="2:19" ht="21" customHeight="1" x14ac:dyDescent="0.35">
      <c r="B65" s="66">
        <v>5</v>
      </c>
      <c r="C65" s="67">
        <v>2</v>
      </c>
      <c r="D65" s="68" t="s">
        <v>73</v>
      </c>
      <c r="E65" s="69" t="s">
        <v>82</v>
      </c>
      <c r="F65" s="69" t="s">
        <v>65</v>
      </c>
      <c r="G65" s="132"/>
      <c r="H65" s="1294" t="s">
        <v>444</v>
      </c>
      <c r="I65" s="1294"/>
      <c r="J65" s="1294"/>
      <c r="K65" s="1295">
        <v>0</v>
      </c>
      <c r="L65" s="1448"/>
      <c r="M65" s="271"/>
      <c r="N65" s="1234">
        <v>0</v>
      </c>
      <c r="O65" s="1339"/>
      <c r="P65" s="112"/>
      <c r="Q65" s="1241"/>
      <c r="R65" s="1241"/>
      <c r="S65" s="1241"/>
    </row>
    <row r="66" spans="2:19" ht="25.5" customHeight="1" x14ac:dyDescent="0.35">
      <c r="B66" s="66">
        <v>5</v>
      </c>
      <c r="C66" s="67">
        <v>2</v>
      </c>
      <c r="D66" s="68" t="s">
        <v>73</v>
      </c>
      <c r="E66" s="69" t="s">
        <v>82</v>
      </c>
      <c r="F66" s="133" t="s">
        <v>65</v>
      </c>
      <c r="G66" s="70" t="s">
        <v>69</v>
      </c>
      <c r="H66" s="1294" t="s">
        <v>445</v>
      </c>
      <c r="I66" s="1294"/>
      <c r="J66" s="1294"/>
      <c r="K66" s="1295"/>
      <c r="L66" s="1295"/>
      <c r="M66" s="73" t="s">
        <v>2</v>
      </c>
      <c r="N66" s="1240"/>
      <c r="O66" s="1240"/>
      <c r="P66" s="75">
        <v>0</v>
      </c>
      <c r="Q66" s="1240">
        <f>SUM(Q68:S72)</f>
        <v>5000000</v>
      </c>
      <c r="R66" s="1240"/>
      <c r="S66" s="1240"/>
    </row>
    <row r="67" spans="2:19" ht="19.5" customHeight="1" x14ac:dyDescent="0.35">
      <c r="B67" s="109"/>
      <c r="C67" s="104"/>
      <c r="D67" s="105"/>
      <c r="E67" s="106"/>
      <c r="F67" s="106"/>
      <c r="G67" s="107"/>
      <c r="H67" s="1200" t="s">
        <v>446</v>
      </c>
      <c r="I67" s="1201"/>
      <c r="J67" s="1202"/>
      <c r="K67" s="1220"/>
      <c r="L67" s="1221"/>
      <c r="M67" s="73"/>
      <c r="N67" s="1222"/>
      <c r="O67" s="1223"/>
      <c r="P67" s="75"/>
      <c r="Q67" s="1222"/>
      <c r="R67" s="1224"/>
      <c r="S67" s="1223"/>
    </row>
    <row r="68" spans="2:19" ht="23.25" customHeight="1" x14ac:dyDescent="0.35">
      <c r="B68" s="57"/>
      <c r="C68" s="58"/>
      <c r="D68" s="59"/>
      <c r="E68" s="60"/>
      <c r="F68" s="60"/>
      <c r="G68" s="140"/>
      <c r="H68" s="141" t="s">
        <v>124</v>
      </c>
      <c r="I68" s="1286" t="s">
        <v>447</v>
      </c>
      <c r="J68" s="1287"/>
      <c r="K68" s="1334">
        <v>0</v>
      </c>
      <c r="L68" s="1335"/>
      <c r="M68" s="41" t="s">
        <v>339</v>
      </c>
      <c r="N68" s="1303">
        <v>20000000</v>
      </c>
      <c r="O68" s="1304"/>
      <c r="P68" s="149"/>
      <c r="Q68" s="1305">
        <f>K68*N68</f>
        <v>0</v>
      </c>
      <c r="R68" s="1306"/>
      <c r="S68" s="1307"/>
    </row>
    <row r="69" spans="2:19" ht="22.5" customHeight="1" x14ac:dyDescent="0.35">
      <c r="B69" s="66"/>
      <c r="C69" s="67"/>
      <c r="D69" s="68"/>
      <c r="E69" s="69"/>
      <c r="F69" s="69"/>
      <c r="G69" s="70"/>
      <c r="H69" s="50" t="s">
        <v>448</v>
      </c>
      <c r="I69" s="1243"/>
      <c r="J69" s="1244"/>
      <c r="K69" s="1225"/>
      <c r="L69" s="1226"/>
      <c r="M69" s="41"/>
      <c r="N69" s="1544"/>
      <c r="O69" s="1545"/>
      <c r="P69" s="148"/>
      <c r="Q69" s="1544"/>
      <c r="R69" s="1546"/>
      <c r="S69" s="1545"/>
    </row>
    <row r="70" spans="2:19" ht="19.5" customHeight="1" x14ac:dyDescent="0.35">
      <c r="B70" s="66"/>
      <c r="C70" s="67"/>
      <c r="D70" s="68"/>
      <c r="E70" s="69"/>
      <c r="F70" s="69"/>
      <c r="G70" s="70"/>
      <c r="H70" s="141" t="s">
        <v>124</v>
      </c>
      <c r="I70" s="1201" t="s">
        <v>449</v>
      </c>
      <c r="J70" s="1202"/>
      <c r="K70" s="1225">
        <v>2</v>
      </c>
      <c r="L70" s="1226"/>
      <c r="M70" s="41" t="s">
        <v>339</v>
      </c>
      <c r="N70" s="1227">
        <v>2500000</v>
      </c>
      <c r="O70" s="1228"/>
      <c r="P70" s="42"/>
      <c r="Q70" s="1227">
        <f>K70*N70</f>
        <v>5000000</v>
      </c>
      <c r="R70" s="1229"/>
      <c r="S70" s="1228"/>
    </row>
    <row r="71" spans="2:19" ht="19.5" customHeight="1" x14ac:dyDescent="0.35">
      <c r="B71" s="66"/>
      <c r="C71" s="67"/>
      <c r="D71" s="68"/>
      <c r="E71" s="69"/>
      <c r="F71" s="69"/>
      <c r="G71" s="70"/>
      <c r="H71" s="50" t="s">
        <v>450</v>
      </c>
      <c r="I71" s="1231"/>
      <c r="J71" s="1232"/>
      <c r="K71" s="1225"/>
      <c r="L71" s="1226"/>
      <c r="M71" s="41"/>
      <c r="N71" s="1227"/>
      <c r="O71" s="1228"/>
      <c r="P71" s="42"/>
      <c r="Q71" s="1227"/>
      <c r="R71" s="1229"/>
      <c r="S71" s="1228"/>
    </row>
    <row r="72" spans="2:19" ht="22.5" customHeight="1" x14ac:dyDescent="0.35">
      <c r="B72" s="66"/>
      <c r="C72" s="67"/>
      <c r="D72" s="68"/>
      <c r="E72" s="69"/>
      <c r="F72" s="69"/>
      <c r="G72" s="70"/>
      <c r="H72" s="146" t="s">
        <v>124</v>
      </c>
      <c r="I72" s="1201" t="s">
        <v>451</v>
      </c>
      <c r="J72" s="1202"/>
      <c r="K72" s="1225">
        <v>0</v>
      </c>
      <c r="L72" s="1226"/>
      <c r="M72" s="41" t="s">
        <v>339</v>
      </c>
      <c r="N72" s="1227">
        <v>25000000</v>
      </c>
      <c r="O72" s="1228"/>
      <c r="P72" s="42"/>
      <c r="Q72" s="1305">
        <f>K72*N72</f>
        <v>0</v>
      </c>
      <c r="R72" s="1306"/>
      <c r="S72" s="1307"/>
    </row>
    <row r="73" spans="2:19" ht="30" customHeight="1" x14ac:dyDescent="0.35">
      <c r="B73" s="57"/>
      <c r="C73" s="58"/>
      <c r="D73" s="59"/>
      <c r="E73" s="60"/>
      <c r="F73" s="60"/>
      <c r="G73" s="60"/>
      <c r="H73" s="48"/>
      <c r="I73" s="48"/>
      <c r="J73" s="48"/>
      <c r="K73" s="1446" t="s">
        <v>133</v>
      </c>
      <c r="L73" s="1446"/>
      <c r="M73" s="1446"/>
      <c r="N73" s="1446"/>
      <c r="O73" s="1446"/>
      <c r="P73" s="1447"/>
      <c r="Q73" s="1028"/>
      <c r="R73" s="950">
        <f>Q39</f>
        <v>37140000</v>
      </c>
      <c r="S73" s="951"/>
    </row>
    <row r="74" spans="2:19" ht="30" customHeight="1" thickBot="1" x14ac:dyDescent="0.4">
      <c r="B74" s="150"/>
      <c r="C74" s="151"/>
      <c r="D74" s="152"/>
      <c r="E74" s="153"/>
      <c r="F74" s="153"/>
      <c r="G74" s="153"/>
      <c r="H74" s="147"/>
      <c r="I74" s="147"/>
      <c r="J74" s="147"/>
      <c r="K74" s="154"/>
      <c r="L74" s="1521" t="s">
        <v>452</v>
      </c>
      <c r="M74" s="1521"/>
      <c r="N74" s="1521"/>
      <c r="O74" s="1521"/>
      <c r="P74" s="1522"/>
      <c r="Q74" s="1538">
        <f>Q73</f>
        <v>0</v>
      </c>
      <c r="R74" s="1539"/>
      <c r="S74" s="328"/>
    </row>
    <row r="75" spans="2:19" ht="16" thickBot="1" x14ac:dyDescent="0.4">
      <c r="B75" s="1095" t="s">
        <v>141</v>
      </c>
      <c r="C75" s="1096"/>
      <c r="D75" s="1096"/>
      <c r="E75" s="1096"/>
      <c r="F75" s="1096"/>
      <c r="G75" s="1096"/>
      <c r="H75" s="1096"/>
      <c r="I75" s="1096"/>
      <c r="J75" s="4"/>
      <c r="K75" s="1181" t="s">
        <v>2</v>
      </c>
      <c r="L75" s="1181"/>
      <c r="M75" s="1181"/>
      <c r="N75" s="1181"/>
      <c r="O75" s="1181"/>
      <c r="P75" s="1181"/>
      <c r="Q75" s="1181"/>
      <c r="R75" s="1181"/>
      <c r="S75" s="5"/>
    </row>
    <row r="76" spans="2:19" ht="16" thickBot="1" x14ac:dyDescent="0.4">
      <c r="B76" s="1098" t="s">
        <v>142</v>
      </c>
      <c r="C76" s="1089"/>
      <c r="D76" s="1089"/>
      <c r="E76" s="1089"/>
      <c r="F76" s="1089"/>
      <c r="G76" s="1089"/>
      <c r="H76" s="1089"/>
      <c r="I76" s="1089"/>
      <c r="J76" s="4"/>
      <c r="K76" s="1087" t="s">
        <v>2</v>
      </c>
      <c r="L76" s="1087"/>
      <c r="M76" s="1087"/>
      <c r="N76" s="1087"/>
      <c r="O76" s="1087"/>
      <c r="P76" s="1087"/>
      <c r="Q76" s="1087"/>
      <c r="R76" s="1087"/>
      <c r="S76" s="5"/>
    </row>
    <row r="77" spans="2:19" x14ac:dyDescent="0.35">
      <c r="B77" s="1178" t="s">
        <v>143</v>
      </c>
      <c r="C77" s="1179"/>
      <c r="D77" s="1179"/>
      <c r="E77" s="1179"/>
      <c r="F77" s="1179"/>
      <c r="G77" s="1179"/>
      <c r="H77" s="1179"/>
      <c r="I77" s="1179"/>
      <c r="J77" s="1093"/>
      <c r="K77" s="1180" t="s">
        <v>2</v>
      </c>
      <c r="L77" s="1180"/>
      <c r="M77" s="1180"/>
      <c r="N77" s="1180"/>
      <c r="O77" s="1180"/>
      <c r="P77" s="1180"/>
      <c r="Q77" s="1180"/>
      <c r="R77" s="1180"/>
      <c r="S77" s="1094"/>
    </row>
    <row r="78" spans="2:19" ht="15" thickBot="1" x14ac:dyDescent="0.4">
      <c r="B78" s="1095" t="s">
        <v>144</v>
      </c>
      <c r="C78" s="1096"/>
      <c r="D78" s="1096"/>
      <c r="E78" s="1096"/>
      <c r="F78" s="1096"/>
      <c r="G78" s="1096"/>
      <c r="H78" s="1096"/>
      <c r="I78" s="1096"/>
      <c r="J78" s="1169"/>
      <c r="K78" s="1181"/>
      <c r="L78" s="1181"/>
      <c r="M78" s="1181"/>
      <c r="N78" s="1181"/>
      <c r="O78" s="1181"/>
      <c r="P78" s="1181"/>
      <c r="Q78" s="1181"/>
      <c r="R78" s="1181"/>
      <c r="S78" s="1162"/>
    </row>
    <row r="79" spans="2:19" ht="16" thickBot="1" x14ac:dyDescent="0.4">
      <c r="B79" s="1163">
        <v>4.1666666666666664E-2</v>
      </c>
      <c r="C79" s="1164"/>
      <c r="D79" s="1164"/>
      <c r="E79" s="1164"/>
      <c r="F79" s="1164"/>
      <c r="G79" s="1164"/>
      <c r="H79" s="1164"/>
      <c r="I79" s="1164"/>
      <c r="J79" s="4"/>
      <c r="K79" s="1084"/>
      <c r="L79" s="1084"/>
      <c r="M79" s="1084"/>
      <c r="N79" s="1084"/>
      <c r="O79" s="1084"/>
      <c r="P79" s="1084"/>
      <c r="Q79" s="1084"/>
      <c r="R79" s="1084"/>
      <c r="S79" s="5"/>
    </row>
    <row r="80" spans="2:19" ht="16" thickBot="1" x14ac:dyDescent="0.4">
      <c r="B80" s="1163">
        <v>8.3333333333333329E-2</v>
      </c>
      <c r="C80" s="1164"/>
      <c r="D80" s="1164"/>
      <c r="E80" s="1164"/>
      <c r="F80" s="1164"/>
      <c r="G80" s="1164"/>
      <c r="H80" s="1164"/>
      <c r="I80" s="1164"/>
      <c r="J80" s="4"/>
      <c r="K80" s="1084"/>
      <c r="L80" s="1084"/>
      <c r="M80" s="1084"/>
      <c r="N80" s="1084"/>
      <c r="O80" s="1084"/>
      <c r="P80" s="1084"/>
      <c r="Q80" s="1084"/>
      <c r="R80" s="1084"/>
      <c r="S80" s="5"/>
    </row>
    <row r="81" spans="2:19" ht="16" thickBot="1" x14ac:dyDescent="0.4">
      <c r="B81" s="1172" t="s">
        <v>145</v>
      </c>
      <c r="C81" s="1173"/>
      <c r="D81" s="1173"/>
      <c r="E81" s="1173"/>
      <c r="F81" s="1173"/>
      <c r="G81" s="1173"/>
      <c r="H81" s="1173"/>
      <c r="I81" s="1173"/>
      <c r="J81" s="7"/>
      <c r="K81" s="1174"/>
      <c r="L81" s="1174"/>
      <c r="M81" s="1174"/>
      <c r="N81" s="1174"/>
      <c r="O81" s="1174"/>
      <c r="P81" s="1174"/>
      <c r="Q81" s="1174"/>
      <c r="R81" s="1174"/>
      <c r="S81" s="8"/>
    </row>
    <row r="82" spans="2:19" ht="16.5" thickTop="1" thickBot="1" x14ac:dyDescent="0.4">
      <c r="B82" s="1175"/>
      <c r="C82" s="1176"/>
      <c r="D82" s="1176"/>
      <c r="E82" s="1176"/>
      <c r="F82" s="1176"/>
      <c r="G82" s="1176"/>
      <c r="H82" s="1176"/>
      <c r="I82" s="1176"/>
      <c r="J82" s="4"/>
      <c r="K82" s="1177" t="s">
        <v>146</v>
      </c>
      <c r="L82" s="1177"/>
      <c r="M82" s="1177"/>
      <c r="N82" s="1177"/>
      <c r="O82" s="1177"/>
      <c r="P82" s="1177"/>
      <c r="Q82" s="1177"/>
      <c r="R82" s="1177"/>
      <c r="S82" s="5"/>
    </row>
    <row r="83" spans="2:19" ht="154.5" thickBot="1" x14ac:dyDescent="0.4">
      <c r="B83" s="1187" t="s">
        <v>147</v>
      </c>
      <c r="C83" s="1188"/>
      <c r="D83" s="1189"/>
      <c r="E83" s="1174"/>
      <c r="F83" s="1174"/>
      <c r="G83" s="1174"/>
      <c r="H83" s="1174"/>
      <c r="I83" s="1174"/>
      <c r="J83" s="21" t="s">
        <v>148</v>
      </c>
      <c r="K83" s="6"/>
      <c r="L83" s="1190" t="s">
        <v>149</v>
      </c>
      <c r="M83" s="1191"/>
      <c r="N83" s="1188"/>
      <c r="O83" s="1190" t="s">
        <v>150</v>
      </c>
      <c r="P83" s="1191"/>
      <c r="Q83" s="1188"/>
      <c r="R83" s="7"/>
      <c r="S83" s="22" t="s">
        <v>151</v>
      </c>
    </row>
    <row r="84" spans="2:19" ht="16.5" thickTop="1" thickBot="1" x14ac:dyDescent="0.4">
      <c r="B84" s="1192">
        <v>1</v>
      </c>
      <c r="C84" s="1193"/>
      <c r="D84" s="1194"/>
      <c r="E84" s="1176"/>
      <c r="F84" s="1176"/>
      <c r="G84" s="1176"/>
      <c r="H84" s="1176"/>
      <c r="I84" s="1176"/>
      <c r="J84" s="13" t="s">
        <v>2</v>
      </c>
      <c r="K84" s="2"/>
      <c r="L84" s="1195" t="s">
        <v>2</v>
      </c>
      <c r="M84" s="1196"/>
      <c r="N84" s="1193"/>
      <c r="O84" s="1195" t="s">
        <v>2</v>
      </c>
      <c r="P84" s="1196"/>
      <c r="Q84" s="1193"/>
      <c r="R84" s="4"/>
      <c r="S84" s="23" t="s">
        <v>2</v>
      </c>
    </row>
    <row r="85" spans="2:19" ht="16" thickBot="1" x14ac:dyDescent="0.4">
      <c r="B85" s="1182">
        <v>2</v>
      </c>
      <c r="C85" s="1183"/>
      <c r="D85" s="1184"/>
      <c r="E85" s="1084"/>
      <c r="F85" s="1084"/>
      <c r="G85" s="1084"/>
      <c r="H85" s="1084"/>
      <c r="I85" s="1084"/>
      <c r="J85" s="13" t="s">
        <v>2</v>
      </c>
      <c r="K85" s="2"/>
      <c r="L85" s="1185" t="s">
        <v>2</v>
      </c>
      <c r="M85" s="1186"/>
      <c r="N85" s="1183"/>
      <c r="O85" s="1185" t="s">
        <v>2</v>
      </c>
      <c r="P85" s="1186"/>
      <c r="Q85" s="1183"/>
      <c r="R85" s="4"/>
      <c r="S85" s="23" t="s">
        <v>2</v>
      </c>
    </row>
    <row r="86" spans="2:19" ht="16" thickBot="1" x14ac:dyDescent="0.4">
      <c r="B86" s="1187" t="s">
        <v>145</v>
      </c>
      <c r="C86" s="1188"/>
      <c r="D86" s="1189"/>
      <c r="E86" s="1174"/>
      <c r="F86" s="1174"/>
      <c r="G86" s="1174"/>
      <c r="H86" s="1174"/>
      <c r="I86" s="1174"/>
      <c r="J86" s="14" t="s">
        <v>2</v>
      </c>
      <c r="K86" s="6"/>
      <c r="L86" s="1190" t="s">
        <v>2</v>
      </c>
      <c r="M86" s="1191"/>
      <c r="N86" s="1188"/>
      <c r="O86" s="1190" t="s">
        <v>2</v>
      </c>
      <c r="P86" s="1191"/>
      <c r="Q86" s="1188"/>
      <c r="R86" s="7"/>
      <c r="S86" s="24" t="s">
        <v>2</v>
      </c>
    </row>
    <row r="87" spans="2:19" ht="15" thickTop="1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2:19" ht="19" x14ac:dyDescent="0.35">
      <c r="B88" s="3" t="s">
        <v>152</v>
      </c>
    </row>
  </sheetData>
  <mergeCells count="251">
    <mergeCell ref="I69:J69"/>
    <mergeCell ref="K69:L69"/>
    <mergeCell ref="N69:O69"/>
    <mergeCell ref="Q69:S69"/>
    <mergeCell ref="K66:L66"/>
    <mergeCell ref="N66:O66"/>
    <mergeCell ref="Q66:S66"/>
    <mergeCell ref="Q67:S67"/>
    <mergeCell ref="I68:J68"/>
    <mergeCell ref="N60:O60"/>
    <mergeCell ref="K60:L60"/>
    <mergeCell ref="H62:J62"/>
    <mergeCell ref="H60:J60"/>
    <mergeCell ref="N41:O41"/>
    <mergeCell ref="K41:L41"/>
    <mergeCell ref="H41:J41"/>
    <mergeCell ref="H53:J53"/>
    <mergeCell ref="N53:O53"/>
    <mergeCell ref="K53:L53"/>
    <mergeCell ref="N45:O45"/>
    <mergeCell ref="K45:L45"/>
    <mergeCell ref="B44:J44"/>
    <mergeCell ref="K61:L61"/>
    <mergeCell ref="N61:O61"/>
    <mergeCell ref="I48:J48"/>
    <mergeCell ref="K48:L48"/>
    <mergeCell ref="N48:O48"/>
    <mergeCell ref="K50:L50"/>
    <mergeCell ref="N50:O50"/>
    <mergeCell ref="H42:J42"/>
    <mergeCell ref="K42:L42"/>
    <mergeCell ref="N42:O42"/>
    <mergeCell ref="H52:J52"/>
    <mergeCell ref="B86:C86"/>
    <mergeCell ref="D86:I86"/>
    <mergeCell ref="L86:N86"/>
    <mergeCell ref="O86:Q86"/>
    <mergeCell ref="B85:C85"/>
    <mergeCell ref="D85:I85"/>
    <mergeCell ref="L85:N85"/>
    <mergeCell ref="O85:Q85"/>
    <mergeCell ref="B77:I77"/>
    <mergeCell ref="J77:J78"/>
    <mergeCell ref="K77:R78"/>
    <mergeCell ref="B78:I78"/>
    <mergeCell ref="B79:I79"/>
    <mergeCell ref="K79:R79"/>
    <mergeCell ref="B80:I80"/>
    <mergeCell ref="K80:R80"/>
    <mergeCell ref="B81:I81"/>
    <mergeCell ref="K81:R81"/>
    <mergeCell ref="S77:S78"/>
    <mergeCell ref="B84:C84"/>
    <mergeCell ref="D84:I84"/>
    <mergeCell ref="L84:N84"/>
    <mergeCell ref="O84:Q84"/>
    <mergeCell ref="B82:I82"/>
    <mergeCell ref="K82:R82"/>
    <mergeCell ref="B83:C83"/>
    <mergeCell ref="D83:I83"/>
    <mergeCell ref="L83:N83"/>
    <mergeCell ref="O83:Q83"/>
    <mergeCell ref="Q61:S61"/>
    <mergeCell ref="K65:L65"/>
    <mergeCell ref="N65:O65"/>
    <mergeCell ref="Q65:S65"/>
    <mergeCell ref="B75:I75"/>
    <mergeCell ref="K75:R75"/>
    <mergeCell ref="B76:I76"/>
    <mergeCell ref="K76:R76"/>
    <mergeCell ref="K72:L72"/>
    <mergeCell ref="N72:O72"/>
    <mergeCell ref="Q72:S72"/>
    <mergeCell ref="K70:L70"/>
    <mergeCell ref="N70:O70"/>
    <mergeCell ref="Q70:S70"/>
    <mergeCell ref="I71:J71"/>
    <mergeCell ref="K71:L71"/>
    <mergeCell ref="N71:O71"/>
    <mergeCell ref="Q71:S71"/>
    <mergeCell ref="I72:J72"/>
    <mergeCell ref="I70:J70"/>
    <mergeCell ref="Q74:R74"/>
    <mergeCell ref="N62:O62"/>
    <mergeCell ref="I63:J63"/>
    <mergeCell ref="K63:L63"/>
    <mergeCell ref="K64:L64"/>
    <mergeCell ref="K62:L62"/>
    <mergeCell ref="K68:L68"/>
    <mergeCell ref="N68:O68"/>
    <mergeCell ref="Q68:S68"/>
    <mergeCell ref="H66:J66"/>
    <mergeCell ref="N67:O67"/>
    <mergeCell ref="K67:L67"/>
    <mergeCell ref="H67:J67"/>
    <mergeCell ref="K52:L52"/>
    <mergeCell ref="N52:O52"/>
    <mergeCell ref="Q52:S52"/>
    <mergeCell ref="Q58:S58"/>
    <mergeCell ref="I59:J59"/>
    <mergeCell ref="K59:L59"/>
    <mergeCell ref="N59:O59"/>
    <mergeCell ref="Q59:S59"/>
    <mergeCell ref="Q53:S53"/>
    <mergeCell ref="I57:J57"/>
    <mergeCell ref="K57:L57"/>
    <mergeCell ref="N57:O57"/>
    <mergeCell ref="Q50:S50"/>
    <mergeCell ref="I50:J50"/>
    <mergeCell ref="H51:J51"/>
    <mergeCell ref="K51:L51"/>
    <mergeCell ref="N51:O51"/>
    <mergeCell ref="K44:L44"/>
    <mergeCell ref="N44:O44"/>
    <mergeCell ref="Q44:S44"/>
    <mergeCell ref="B45:G45"/>
    <mergeCell ref="Q45:S45"/>
    <mergeCell ref="Q48:S48"/>
    <mergeCell ref="K49:L49"/>
    <mergeCell ref="N49:O49"/>
    <mergeCell ref="Q49:S49"/>
    <mergeCell ref="I46:J46"/>
    <mergeCell ref="K46:L46"/>
    <mergeCell ref="N46:O46"/>
    <mergeCell ref="Q46:S46"/>
    <mergeCell ref="K47:L47"/>
    <mergeCell ref="N47:O47"/>
    <mergeCell ref="Q47:S47"/>
    <mergeCell ref="H49:J49"/>
    <mergeCell ref="H47:J47"/>
    <mergeCell ref="Q51:S51"/>
    <mergeCell ref="Q42:S42"/>
    <mergeCell ref="H43:J43"/>
    <mergeCell ref="K43:L43"/>
    <mergeCell ref="N43:O43"/>
    <mergeCell ref="Q43:S43"/>
    <mergeCell ref="H45:J45"/>
    <mergeCell ref="H40:J40"/>
    <mergeCell ref="K40:L40"/>
    <mergeCell ref="N40:O40"/>
    <mergeCell ref="Q40:S40"/>
    <mergeCell ref="Q41:S41"/>
    <mergeCell ref="B38:G38"/>
    <mergeCell ref="H38:J38"/>
    <mergeCell ref="K38:L38"/>
    <mergeCell ref="N38:O38"/>
    <mergeCell ref="Q38:S38"/>
    <mergeCell ref="H39:J39"/>
    <mergeCell ref="K39:L39"/>
    <mergeCell ref="N39:O39"/>
    <mergeCell ref="Q39:S39"/>
    <mergeCell ref="B36:G37"/>
    <mergeCell ref="H36:J37"/>
    <mergeCell ref="K36:P36"/>
    <mergeCell ref="Q36:S37"/>
    <mergeCell ref="K37:L37"/>
    <mergeCell ref="N37:O37"/>
    <mergeCell ref="B33:H33"/>
    <mergeCell ref="Q33:S33"/>
    <mergeCell ref="B34:H35"/>
    <mergeCell ref="Q34:S34"/>
    <mergeCell ref="I35:J35"/>
    <mergeCell ref="I33:J33"/>
    <mergeCell ref="I34:L34"/>
    <mergeCell ref="N34:P34"/>
    <mergeCell ref="B31:H31"/>
    <mergeCell ref="I31:P31"/>
    <mergeCell ref="Q31:S31"/>
    <mergeCell ref="B32:H32"/>
    <mergeCell ref="I32:P32"/>
    <mergeCell ref="Q32:S32"/>
    <mergeCell ref="B29:H29"/>
    <mergeCell ref="I29:P29"/>
    <mergeCell ref="Q29:S29"/>
    <mergeCell ref="B30:H30"/>
    <mergeCell ref="I30:P30"/>
    <mergeCell ref="Q30:S30"/>
    <mergeCell ref="B28:H28"/>
    <mergeCell ref="I28:P28"/>
    <mergeCell ref="Q28:S28"/>
    <mergeCell ref="B26:D26"/>
    <mergeCell ref="E26:M26"/>
    <mergeCell ref="N26:S26"/>
    <mergeCell ref="B27:I27"/>
    <mergeCell ref="J27:S27"/>
    <mergeCell ref="B24:D24"/>
    <mergeCell ref="E24:M24"/>
    <mergeCell ref="N24:S24"/>
    <mergeCell ref="B25:D25"/>
    <mergeCell ref="E25:M25"/>
    <mergeCell ref="N25:S25"/>
    <mergeCell ref="B22:D22"/>
    <mergeCell ref="E22:M22"/>
    <mergeCell ref="N22:S22"/>
    <mergeCell ref="B23:D23"/>
    <mergeCell ref="E23:M23"/>
    <mergeCell ref="N23:S23"/>
    <mergeCell ref="B18:F18"/>
    <mergeCell ref="G18:S18"/>
    <mergeCell ref="B19:F19"/>
    <mergeCell ref="G19:S19"/>
    <mergeCell ref="B20:S20"/>
    <mergeCell ref="B21:S21"/>
    <mergeCell ref="B15:F15"/>
    <mergeCell ref="G15:S15"/>
    <mergeCell ref="B16:F16"/>
    <mergeCell ref="G16:S16"/>
    <mergeCell ref="B17:F17"/>
    <mergeCell ref="G17:S17"/>
    <mergeCell ref="B12:F12"/>
    <mergeCell ref="G12:S12"/>
    <mergeCell ref="B13:F13"/>
    <mergeCell ref="G13:S13"/>
    <mergeCell ref="B14:F14"/>
    <mergeCell ref="G14:S14"/>
    <mergeCell ref="B9:F9"/>
    <mergeCell ref="G9:S9"/>
    <mergeCell ref="B10:F10"/>
    <mergeCell ref="G10:S10"/>
    <mergeCell ref="B11:F11"/>
    <mergeCell ref="G11:S11"/>
    <mergeCell ref="B2:S2"/>
    <mergeCell ref="B5:P5"/>
    <mergeCell ref="Q5:S7"/>
    <mergeCell ref="B6:P6"/>
    <mergeCell ref="B7:P7"/>
    <mergeCell ref="B8:S8"/>
    <mergeCell ref="L74:P74"/>
    <mergeCell ref="K73:P73"/>
    <mergeCell ref="H56:J56"/>
    <mergeCell ref="H54:J54"/>
    <mergeCell ref="K54:L54"/>
    <mergeCell ref="N54:O54"/>
    <mergeCell ref="Q54:S54"/>
    <mergeCell ref="H55:J55"/>
    <mergeCell ref="K55:L55"/>
    <mergeCell ref="N55:O55"/>
    <mergeCell ref="Q55:S55"/>
    <mergeCell ref="K56:L56"/>
    <mergeCell ref="N56:O56"/>
    <mergeCell ref="Q56:S56"/>
    <mergeCell ref="Q57:S57"/>
    <mergeCell ref="I61:J61"/>
    <mergeCell ref="Q60:S60"/>
    <mergeCell ref="H65:J65"/>
    <mergeCell ref="Q64:S64"/>
    <mergeCell ref="Q62:S62"/>
    <mergeCell ref="N63:O63"/>
    <mergeCell ref="Q63:S63"/>
    <mergeCell ref="H64:J64"/>
    <mergeCell ref="N64:O64"/>
  </mergeCells>
  <printOptions horizontalCentered="1"/>
  <pageMargins left="0.78740157480314998" right="0.78740157480314998" top="0.78740157480314998" bottom="0.78740157480314998" header="0.31496062992126" footer="0.31496062992126"/>
  <pageSetup paperSize="256" scale="66" orientation="landscape" horizontalDpi="4294967293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B6E8-CEFB-4344-A2C4-E313B8C9CE13}">
  <dimension ref="A1:R98"/>
  <sheetViews>
    <sheetView topLeftCell="C25" workbookViewId="0">
      <selection activeCell="J42" sqref="J42:K42"/>
    </sheetView>
  </sheetViews>
  <sheetFormatPr defaultRowHeight="14.5" x14ac:dyDescent="0.35"/>
  <cols>
    <col min="15" max="15" width="8.7265625" customWidth="1"/>
    <col min="16" max="16" width="0.26953125" customWidth="1"/>
    <col min="17" max="17" width="19.7265625" customWidth="1"/>
    <col min="18" max="18" width="0.6328125" customWidth="1"/>
  </cols>
  <sheetData>
    <row r="1" spans="1:18" ht="15.5" x14ac:dyDescent="0.35">
      <c r="A1" s="1073" t="s">
        <v>0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</row>
    <row r="2" spans="1:18" ht="15.5" x14ac:dyDescent="0.35">
      <c r="P2" s="25" t="s">
        <v>1</v>
      </c>
    </row>
    <row r="3" spans="1:18" ht="15" thickBot="1" x14ac:dyDescent="0.4">
      <c r="A3" s="11" t="s">
        <v>2</v>
      </c>
    </row>
    <row r="4" spans="1:18" ht="15" thickBot="1" x14ac:dyDescent="0.4">
      <c r="A4" s="1523" t="s">
        <v>3</v>
      </c>
      <c r="B4" s="1524"/>
      <c r="C4" s="1524"/>
      <c r="D4" s="1524"/>
      <c r="E4" s="1524"/>
      <c r="F4" s="1524"/>
      <c r="G4" s="1524"/>
      <c r="H4" s="1524"/>
      <c r="I4" s="1524"/>
      <c r="J4" s="1524"/>
      <c r="K4" s="1524"/>
      <c r="L4" s="1524"/>
      <c r="M4" s="1524"/>
      <c r="N4" s="1524"/>
      <c r="O4" s="1525"/>
      <c r="P4" s="1547" t="s">
        <v>4</v>
      </c>
      <c r="Q4" s="1548"/>
      <c r="R4" s="1549"/>
    </row>
    <row r="5" spans="1:18" ht="15" thickBot="1" x14ac:dyDescent="0.4">
      <c r="A5" s="1523" t="s">
        <v>5</v>
      </c>
      <c r="B5" s="1524"/>
      <c r="C5" s="1524"/>
      <c r="D5" s="1524"/>
      <c r="E5" s="1524"/>
      <c r="F5" s="1524"/>
      <c r="G5" s="1524"/>
      <c r="H5" s="1524"/>
      <c r="I5" s="1524"/>
      <c r="J5" s="1524"/>
      <c r="K5" s="1524"/>
      <c r="L5" s="1524"/>
      <c r="M5" s="1524"/>
      <c r="N5" s="1524"/>
      <c r="O5" s="1525"/>
      <c r="P5" s="1550"/>
      <c r="Q5" s="1551"/>
      <c r="R5" s="1552"/>
    </row>
    <row r="6" spans="1:18" ht="15" thickBot="1" x14ac:dyDescent="0.4">
      <c r="A6" s="1523" t="s">
        <v>811</v>
      </c>
      <c r="B6" s="1524"/>
      <c r="C6" s="1524"/>
      <c r="D6" s="1524"/>
      <c r="E6" s="1524"/>
      <c r="F6" s="1524"/>
      <c r="G6" s="1524"/>
      <c r="H6" s="1524"/>
      <c r="I6" s="1524"/>
      <c r="J6" s="1524"/>
      <c r="K6" s="1524"/>
      <c r="L6" s="1524"/>
      <c r="M6" s="1524"/>
      <c r="N6" s="1524"/>
      <c r="O6" s="1525"/>
      <c r="P6" s="1553"/>
      <c r="Q6" s="1554"/>
      <c r="R6" s="1555"/>
    </row>
    <row r="7" spans="1:18" ht="15" thickBot="1" x14ac:dyDescent="0.4">
      <c r="A7" s="1185" t="s">
        <v>7</v>
      </c>
      <c r="B7" s="1186"/>
      <c r="C7" s="1186"/>
      <c r="D7" s="1186"/>
      <c r="E7" s="1186"/>
      <c r="F7" s="1186"/>
      <c r="G7" s="1186"/>
      <c r="H7" s="1186"/>
      <c r="I7" s="1186"/>
      <c r="J7" s="1186"/>
      <c r="K7" s="1186"/>
      <c r="L7" s="1186"/>
      <c r="M7" s="1186"/>
      <c r="N7" s="1186"/>
      <c r="O7" s="1186"/>
      <c r="P7" s="1186"/>
      <c r="Q7" s="1186"/>
      <c r="R7" s="1183"/>
    </row>
    <row r="8" spans="1:18" ht="15" thickBot="1" x14ac:dyDescent="0.4">
      <c r="A8" s="1070" t="s">
        <v>8</v>
      </c>
      <c r="B8" s="1071"/>
      <c r="C8" s="1071"/>
      <c r="D8" s="1071"/>
      <c r="E8" s="1072"/>
      <c r="F8" s="1070" t="s">
        <v>655</v>
      </c>
      <c r="G8" s="1071"/>
      <c r="H8" s="1071"/>
      <c r="I8" s="1071"/>
      <c r="J8" s="1071"/>
      <c r="K8" s="1071"/>
      <c r="L8" s="1071"/>
      <c r="M8" s="1071"/>
      <c r="N8" s="1071"/>
      <c r="O8" s="1071"/>
      <c r="P8" s="1071"/>
      <c r="Q8" s="1071"/>
      <c r="R8" s="1072"/>
    </row>
    <row r="9" spans="1:18" ht="15" thickBot="1" x14ac:dyDescent="0.4">
      <c r="A9" s="1070" t="s">
        <v>10</v>
      </c>
      <c r="B9" s="1071"/>
      <c r="C9" s="1071"/>
      <c r="D9" s="1071"/>
      <c r="E9" s="1072"/>
      <c r="F9" s="1070" t="s">
        <v>656</v>
      </c>
      <c r="G9" s="1071"/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2"/>
    </row>
    <row r="10" spans="1:18" ht="15" thickBot="1" x14ac:dyDescent="0.4">
      <c r="A10" s="1070" t="s">
        <v>12</v>
      </c>
      <c r="B10" s="1071"/>
      <c r="C10" s="1071"/>
      <c r="D10" s="1071"/>
      <c r="E10" s="1072"/>
      <c r="F10" s="1070" t="s">
        <v>812</v>
      </c>
      <c r="G10" s="1071"/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2"/>
    </row>
    <row r="11" spans="1:18" ht="15" thickBot="1" x14ac:dyDescent="0.4">
      <c r="A11" s="1070" t="s">
        <v>14</v>
      </c>
      <c r="B11" s="1071"/>
      <c r="C11" s="1071"/>
      <c r="D11" s="1071"/>
      <c r="E11" s="1072"/>
      <c r="F11" s="1070" t="s">
        <v>813</v>
      </c>
      <c r="G11" s="1071"/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2"/>
    </row>
    <row r="12" spans="1:18" ht="15" thickBot="1" x14ac:dyDescent="0.4">
      <c r="A12" s="1070" t="s">
        <v>16</v>
      </c>
      <c r="B12" s="1071"/>
      <c r="C12" s="1071"/>
      <c r="D12" s="1071"/>
      <c r="E12" s="1072"/>
      <c r="F12" s="1070" t="s">
        <v>658</v>
      </c>
      <c r="G12" s="1071"/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2"/>
    </row>
    <row r="13" spans="1:18" ht="15" thickBot="1" x14ac:dyDescent="0.4">
      <c r="A13" s="1070" t="s">
        <v>18</v>
      </c>
      <c r="B13" s="1071"/>
      <c r="C13" s="1071"/>
      <c r="D13" s="1071"/>
      <c r="E13" s="1072"/>
      <c r="F13" s="1070" t="s">
        <v>814</v>
      </c>
      <c r="G13" s="1071"/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2"/>
    </row>
    <row r="14" spans="1:18" ht="15" thickBot="1" x14ac:dyDescent="0.4">
      <c r="A14" s="1070" t="s">
        <v>20</v>
      </c>
      <c r="B14" s="1071"/>
      <c r="C14" s="1071"/>
      <c r="D14" s="1071"/>
      <c r="E14" s="1072"/>
      <c r="F14" s="1070" t="s">
        <v>815</v>
      </c>
      <c r="G14" s="1071"/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2"/>
    </row>
    <row r="15" spans="1:18" ht="15" thickBot="1" x14ac:dyDescent="0.4">
      <c r="A15" s="1070" t="s">
        <v>22</v>
      </c>
      <c r="B15" s="1071"/>
      <c r="C15" s="1071"/>
      <c r="D15" s="1071"/>
      <c r="E15" s="1072"/>
      <c r="F15" s="1070" t="s">
        <v>816</v>
      </c>
      <c r="G15" s="1071"/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2"/>
    </row>
    <row r="16" spans="1:18" ht="15" thickBot="1" x14ac:dyDescent="0.4">
      <c r="A16" s="1070" t="s">
        <v>662</v>
      </c>
      <c r="B16" s="1071"/>
      <c r="C16" s="1071"/>
      <c r="D16" s="1071"/>
      <c r="E16" s="1072"/>
      <c r="F16" s="1070" t="s">
        <v>817</v>
      </c>
      <c r="G16" s="1071"/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2"/>
    </row>
    <row r="17" spans="1:18" ht="15" thickBot="1" x14ac:dyDescent="0.4">
      <c r="A17" s="1070" t="s">
        <v>664</v>
      </c>
      <c r="B17" s="1071"/>
      <c r="C17" s="1071"/>
      <c r="D17" s="1071"/>
      <c r="E17" s="1072"/>
      <c r="F17" s="1070" t="s">
        <v>818</v>
      </c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2"/>
    </row>
    <row r="18" spans="1:18" ht="15" thickBot="1" x14ac:dyDescent="0.4">
      <c r="A18" s="1070" t="s">
        <v>666</v>
      </c>
      <c r="B18" s="1071"/>
      <c r="C18" s="1071"/>
      <c r="D18" s="1071"/>
      <c r="E18" s="1072"/>
      <c r="F18" s="1070" t="s">
        <v>819</v>
      </c>
      <c r="G18" s="1071"/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2"/>
    </row>
    <row r="19" spans="1:18" ht="15" thickBot="1" x14ac:dyDescent="0.4">
      <c r="A19" s="1556" t="s">
        <v>2</v>
      </c>
      <c r="B19" s="1557"/>
      <c r="C19" s="1557"/>
      <c r="D19" s="1557"/>
      <c r="E19" s="1557"/>
      <c r="F19" s="1557"/>
      <c r="G19" s="1557"/>
      <c r="H19" s="1557"/>
      <c r="I19" s="1557"/>
      <c r="J19" s="1557"/>
      <c r="K19" s="1557"/>
      <c r="L19" s="1557"/>
      <c r="M19" s="1557"/>
      <c r="N19" s="1557"/>
      <c r="O19" s="1557"/>
      <c r="P19" s="1557"/>
      <c r="Q19" s="1557"/>
      <c r="R19" s="1558"/>
    </row>
    <row r="20" spans="1:18" ht="15" thickBot="1" x14ac:dyDescent="0.4">
      <c r="A20" s="1185" t="s">
        <v>2</v>
      </c>
      <c r="B20" s="1186"/>
      <c r="C20" s="1186"/>
      <c r="D20" s="1186"/>
      <c r="E20" s="1186"/>
      <c r="F20" s="1186"/>
      <c r="G20" s="1186"/>
      <c r="H20" s="1186"/>
      <c r="I20" s="1186"/>
      <c r="J20" s="1186"/>
      <c r="K20" s="1186"/>
      <c r="L20" s="1186"/>
      <c r="M20" s="1186"/>
      <c r="N20" s="1186"/>
      <c r="O20" s="1186"/>
      <c r="P20" s="1186"/>
      <c r="Q20" s="1186"/>
      <c r="R20" s="1183"/>
    </row>
    <row r="21" spans="1:18" ht="15" thickBot="1" x14ac:dyDescent="0.4">
      <c r="A21" s="1070" t="s">
        <v>29</v>
      </c>
      <c r="B21" s="1071"/>
      <c r="C21" s="1072"/>
      <c r="D21" s="1185" t="s">
        <v>30</v>
      </c>
      <c r="E21" s="1186"/>
      <c r="F21" s="1186"/>
      <c r="G21" s="1186"/>
      <c r="H21" s="1186"/>
      <c r="I21" s="1186"/>
      <c r="J21" s="1186"/>
      <c r="K21" s="1186"/>
      <c r="L21" s="1183"/>
      <c r="M21" s="1185" t="s">
        <v>31</v>
      </c>
      <c r="N21" s="1186"/>
      <c r="O21" s="1186"/>
      <c r="P21" s="1186"/>
      <c r="Q21" s="1186"/>
      <c r="R21" s="1183"/>
    </row>
    <row r="22" spans="1:18" ht="15" thickBot="1" x14ac:dyDescent="0.4">
      <c r="A22" s="1070" t="s">
        <v>32</v>
      </c>
      <c r="B22" s="1071"/>
      <c r="C22" s="1072"/>
      <c r="D22" s="1070" t="s">
        <v>820</v>
      </c>
      <c r="E22" s="1071"/>
      <c r="F22" s="1071"/>
      <c r="G22" s="1071"/>
      <c r="H22" s="1071"/>
      <c r="I22" s="1071"/>
      <c r="J22" s="1071"/>
      <c r="K22" s="1071"/>
      <c r="L22" s="1072"/>
      <c r="M22" s="1070" t="s">
        <v>2</v>
      </c>
      <c r="N22" s="1071"/>
      <c r="O22" s="1071"/>
      <c r="P22" s="1071"/>
      <c r="Q22" s="1071"/>
      <c r="R22" s="1072"/>
    </row>
    <row r="23" spans="1:18" ht="15" thickBot="1" x14ac:dyDescent="0.4">
      <c r="A23" s="1070" t="s">
        <v>34</v>
      </c>
      <c r="B23" s="1071"/>
      <c r="C23" s="1072"/>
      <c r="D23" s="1070" t="s">
        <v>2</v>
      </c>
      <c r="E23" s="1071"/>
      <c r="F23" s="1071"/>
      <c r="G23" s="1071"/>
      <c r="H23" s="1071"/>
      <c r="I23" s="1071"/>
      <c r="J23" s="1071"/>
      <c r="K23" s="1071"/>
      <c r="L23" s="1072"/>
      <c r="M23" s="1070" t="s">
        <v>2</v>
      </c>
      <c r="N23" s="1071"/>
      <c r="O23" s="1071"/>
      <c r="P23" s="1071"/>
      <c r="Q23" s="1071"/>
      <c r="R23" s="1072"/>
    </row>
    <row r="24" spans="1:18" ht="15" thickBot="1" x14ac:dyDescent="0.4">
      <c r="A24" s="1070" t="s">
        <v>37</v>
      </c>
      <c r="B24" s="1071"/>
      <c r="C24" s="1072"/>
      <c r="D24" s="1070" t="s">
        <v>607</v>
      </c>
      <c r="E24" s="1071"/>
      <c r="F24" s="1071"/>
      <c r="G24" s="1071"/>
      <c r="H24" s="1071"/>
      <c r="I24" s="1071"/>
      <c r="J24" s="1071"/>
      <c r="K24" s="1071"/>
      <c r="L24" s="1072"/>
      <c r="M24" s="1070" t="s">
        <v>2</v>
      </c>
      <c r="N24" s="1071"/>
      <c r="O24" s="1071"/>
      <c r="P24" s="1071"/>
      <c r="Q24" s="1071"/>
      <c r="R24" s="1072"/>
    </row>
    <row r="25" spans="1:18" ht="15" thickBot="1" x14ac:dyDescent="0.4">
      <c r="A25" s="1070" t="s">
        <v>39</v>
      </c>
      <c r="B25" s="1071"/>
      <c r="C25" s="1072"/>
      <c r="D25" s="1070" t="s">
        <v>821</v>
      </c>
      <c r="E25" s="1071"/>
      <c r="F25" s="1071"/>
      <c r="G25" s="1071"/>
      <c r="H25" s="1071"/>
      <c r="I25" s="1071"/>
      <c r="J25" s="1071"/>
      <c r="K25" s="1071"/>
      <c r="L25" s="1072"/>
      <c r="M25" s="1070" t="s">
        <v>2</v>
      </c>
      <c r="N25" s="1071"/>
      <c r="O25" s="1071"/>
      <c r="P25" s="1071"/>
      <c r="Q25" s="1071"/>
      <c r="R25" s="1072"/>
    </row>
    <row r="26" spans="1:18" ht="15" thickBot="1" x14ac:dyDescent="0.4">
      <c r="A26" s="1070" t="s">
        <v>822</v>
      </c>
      <c r="B26" s="1071"/>
      <c r="C26" s="1071"/>
      <c r="D26" s="1071"/>
      <c r="E26" s="1071"/>
      <c r="F26" s="1071"/>
      <c r="G26" s="1071"/>
      <c r="H26" s="1072"/>
      <c r="I26" s="1559"/>
      <c r="J26" s="1080"/>
      <c r="K26" s="1080"/>
      <c r="L26" s="1080"/>
      <c r="M26" s="1080"/>
      <c r="N26" s="1080"/>
      <c r="O26" s="1080"/>
      <c r="P26" s="1080"/>
      <c r="Q26" s="1080"/>
      <c r="R26" s="1081"/>
    </row>
    <row r="27" spans="1:18" x14ac:dyDescent="0.35">
      <c r="A27" s="9"/>
      <c r="B27" s="9"/>
      <c r="C27" s="9"/>
      <c r="D27" s="9"/>
      <c r="E27" s="9"/>
    </row>
    <row r="28" spans="1:18" ht="16" thickBot="1" x14ac:dyDescent="0.4">
      <c r="A28" s="360"/>
    </row>
    <row r="29" spans="1:18" ht="16" thickBot="1" x14ac:dyDescent="0.4">
      <c r="A29" s="1436"/>
      <c r="B29" s="1437"/>
      <c r="C29" s="1437"/>
      <c r="D29" s="1437"/>
      <c r="E29" s="1437"/>
      <c r="F29" s="1437"/>
      <c r="G29" s="1437"/>
      <c r="H29" s="1438" t="s">
        <v>2</v>
      </c>
      <c r="I29" s="1438"/>
      <c r="J29" s="1438"/>
      <c r="K29" s="1438"/>
      <c r="L29" s="1438"/>
      <c r="M29" s="1438"/>
      <c r="N29" s="1438"/>
      <c r="O29" s="1438"/>
      <c r="P29" s="1437"/>
      <c r="Q29" s="1437"/>
      <c r="R29" s="1439"/>
    </row>
    <row r="30" spans="1:18" ht="16" thickBot="1" x14ac:dyDescent="0.4">
      <c r="A30" s="1082" t="s">
        <v>2</v>
      </c>
      <c r="B30" s="1083"/>
      <c r="C30" s="1083"/>
      <c r="D30" s="1083"/>
      <c r="E30" s="1083"/>
      <c r="F30" s="1083"/>
      <c r="G30" s="1083"/>
      <c r="H30" s="1084"/>
      <c r="I30" s="1084"/>
      <c r="J30" s="1084"/>
      <c r="K30" s="1084"/>
      <c r="L30" s="1084"/>
      <c r="M30" s="1084"/>
      <c r="N30" s="1084"/>
      <c r="O30" s="1084"/>
      <c r="P30" s="1084"/>
      <c r="Q30" s="1084"/>
      <c r="R30" s="1085"/>
    </row>
    <row r="31" spans="1:18" ht="16" thickBot="1" x14ac:dyDescent="0.4">
      <c r="A31" s="1427"/>
      <c r="B31" s="1084"/>
      <c r="C31" s="1084"/>
      <c r="D31" s="1084"/>
      <c r="E31" s="1084"/>
      <c r="F31" s="1084"/>
      <c r="G31" s="1084"/>
      <c r="H31" s="1428" t="s">
        <v>135</v>
      </c>
      <c r="I31" s="1428"/>
      <c r="J31" s="1428"/>
      <c r="K31" s="1428"/>
      <c r="L31" s="1428"/>
      <c r="M31" s="1428"/>
      <c r="N31" s="1428"/>
      <c r="O31" s="1428"/>
      <c r="P31" s="1084"/>
      <c r="Q31" s="1084"/>
      <c r="R31" s="1085"/>
    </row>
    <row r="32" spans="1:18" ht="16" thickBot="1" x14ac:dyDescent="0.4">
      <c r="A32" s="1098" t="s">
        <v>42</v>
      </c>
      <c r="B32" s="1089"/>
      <c r="C32" s="1089"/>
      <c r="D32" s="1089"/>
      <c r="E32" s="1089"/>
      <c r="F32" s="1089"/>
      <c r="G32" s="1089"/>
      <c r="H32" s="1089" t="s">
        <v>823</v>
      </c>
      <c r="I32" s="1089"/>
      <c r="J32" s="1089"/>
      <c r="K32" s="1089"/>
      <c r="L32" s="1089"/>
      <c r="M32" s="1089"/>
      <c r="N32" s="1089"/>
      <c r="O32" s="1089"/>
      <c r="P32" s="1084"/>
      <c r="Q32" s="1084"/>
      <c r="R32" s="1085"/>
    </row>
    <row r="33" spans="1:18" ht="16" thickBot="1" x14ac:dyDescent="0.4">
      <c r="A33" s="1082" t="s">
        <v>44</v>
      </c>
      <c r="B33" s="1083"/>
      <c r="C33" s="1083"/>
      <c r="D33" s="1083"/>
      <c r="E33" s="1083"/>
      <c r="F33" s="1083"/>
      <c r="G33" s="1083"/>
      <c r="H33" s="1089" t="s">
        <v>824</v>
      </c>
      <c r="I33" s="1089"/>
      <c r="J33" s="1089"/>
      <c r="K33" s="1089"/>
      <c r="L33" s="1089"/>
      <c r="M33" s="1089"/>
      <c r="N33" s="1089"/>
      <c r="O33" s="1089"/>
      <c r="P33" s="1084"/>
      <c r="Q33" s="1084"/>
      <c r="R33" s="1085"/>
    </row>
    <row r="34" spans="1:18" ht="16" thickBot="1" x14ac:dyDescent="0.4">
      <c r="A34" s="1098" t="s">
        <v>46</v>
      </c>
      <c r="B34" s="1089"/>
      <c r="C34" s="1089"/>
      <c r="D34" s="1089"/>
      <c r="E34" s="1089"/>
      <c r="F34" s="1089"/>
      <c r="G34" s="1089"/>
      <c r="H34" s="1089" t="s">
        <v>825</v>
      </c>
      <c r="I34" s="1089"/>
      <c r="J34" s="1089"/>
      <c r="K34" s="1089"/>
      <c r="L34" s="1089"/>
      <c r="M34" s="1089"/>
      <c r="N34" s="1089"/>
      <c r="O34" s="1089"/>
      <c r="P34" s="1084"/>
      <c r="Q34" s="1084"/>
      <c r="R34" s="1085"/>
    </row>
    <row r="35" spans="1:18" ht="16" thickBot="1" x14ac:dyDescent="0.4">
      <c r="A35" s="1082" t="s">
        <v>50</v>
      </c>
      <c r="B35" s="1083"/>
      <c r="C35" s="1083"/>
      <c r="D35" s="1083"/>
      <c r="E35" s="1083"/>
      <c r="F35" s="1083"/>
      <c r="G35" s="1083"/>
      <c r="H35" s="1089" t="s">
        <v>826</v>
      </c>
      <c r="I35" s="1089"/>
      <c r="J35" s="1089"/>
      <c r="K35" s="1089"/>
      <c r="L35" s="1089"/>
      <c r="M35" s="1089"/>
      <c r="N35" s="1089"/>
      <c r="O35" s="1089"/>
      <c r="P35" s="1084"/>
      <c r="Q35" s="1084"/>
      <c r="R35" s="1085"/>
    </row>
    <row r="36" spans="1:18" ht="16" thickBot="1" x14ac:dyDescent="0.4">
      <c r="A36" s="1082" t="s">
        <v>48</v>
      </c>
      <c r="B36" s="1083"/>
      <c r="C36" s="1083"/>
      <c r="D36" s="1083"/>
      <c r="E36" s="1083"/>
      <c r="F36" s="1083"/>
      <c r="G36" s="1083"/>
      <c r="H36" s="1089" t="s">
        <v>679</v>
      </c>
      <c r="I36" s="1089"/>
      <c r="J36" s="1089"/>
      <c r="K36" s="1089"/>
      <c r="L36" s="1089"/>
      <c r="M36" s="1089"/>
      <c r="N36" s="1089"/>
      <c r="O36" s="1089"/>
      <c r="P36" s="1084"/>
      <c r="Q36" s="1084"/>
      <c r="R36" s="1085"/>
    </row>
    <row r="37" spans="1:18" ht="16" thickBot="1" x14ac:dyDescent="0.4">
      <c r="A37" s="1098" t="s">
        <v>680</v>
      </c>
      <c r="B37" s="1089"/>
      <c r="C37" s="1089"/>
      <c r="D37" s="1089"/>
      <c r="E37" s="1089"/>
      <c r="F37" s="1089"/>
      <c r="G37" s="1089"/>
      <c r="H37" s="1186" t="s">
        <v>2</v>
      </c>
      <c r="I37" s="1186"/>
      <c r="J37" s="1186"/>
      <c r="K37" s="1186"/>
      <c r="L37" s="1186"/>
      <c r="M37" s="1186"/>
      <c r="N37" s="1186"/>
      <c r="O37" s="1186"/>
      <c r="P37" s="1084"/>
      <c r="Q37" s="1084"/>
      <c r="R37" s="1085"/>
    </row>
    <row r="38" spans="1:18" ht="15" thickBot="1" x14ac:dyDescent="0.4">
      <c r="A38" s="1343" t="s">
        <v>55</v>
      </c>
      <c r="B38" s="1092"/>
      <c r="C38" s="1092"/>
      <c r="D38" s="1092"/>
      <c r="E38" s="1092"/>
      <c r="F38" s="1344"/>
      <c r="G38" s="1347" t="s">
        <v>56</v>
      </c>
      <c r="H38" s="1092"/>
      <c r="I38" s="1344"/>
      <c r="J38" s="1185" t="s">
        <v>57</v>
      </c>
      <c r="K38" s="1186"/>
      <c r="L38" s="1186"/>
      <c r="M38" s="1186"/>
      <c r="N38" s="1186"/>
      <c r="O38" s="1183"/>
      <c r="P38" s="1347" t="s">
        <v>58</v>
      </c>
      <c r="Q38" s="1092"/>
      <c r="R38" s="1350"/>
    </row>
    <row r="39" spans="1:18" ht="15" thickBot="1" x14ac:dyDescent="0.4">
      <c r="A39" s="1345"/>
      <c r="B39" s="1171"/>
      <c r="C39" s="1171"/>
      <c r="D39" s="1171"/>
      <c r="E39" s="1171"/>
      <c r="F39" s="1346"/>
      <c r="G39" s="1348"/>
      <c r="H39" s="1171"/>
      <c r="I39" s="1346"/>
      <c r="J39" s="1185" t="s">
        <v>59</v>
      </c>
      <c r="K39" s="1183"/>
      <c r="L39" s="337" t="s">
        <v>60</v>
      </c>
      <c r="M39" s="1185" t="s">
        <v>61</v>
      </c>
      <c r="N39" s="1183"/>
      <c r="O39" s="15" t="s">
        <v>62</v>
      </c>
      <c r="P39" s="1348"/>
      <c r="Q39" s="1171"/>
      <c r="R39" s="1351"/>
    </row>
    <row r="40" spans="1:18" ht="15" thickBot="1" x14ac:dyDescent="0.4">
      <c r="A40" s="1182">
        <v>1</v>
      </c>
      <c r="B40" s="1186"/>
      <c r="C40" s="1186"/>
      <c r="D40" s="1186"/>
      <c r="E40" s="1186"/>
      <c r="F40" s="1183"/>
      <c r="G40" s="1185">
        <v>2</v>
      </c>
      <c r="H40" s="1186"/>
      <c r="I40" s="1183"/>
      <c r="J40" s="1185">
        <v>3</v>
      </c>
      <c r="K40" s="1183"/>
      <c r="L40" s="337">
        <v>4</v>
      </c>
      <c r="M40" s="1185">
        <v>5</v>
      </c>
      <c r="N40" s="1183"/>
      <c r="O40" s="337">
        <v>6</v>
      </c>
      <c r="P40" s="1185" t="s">
        <v>63</v>
      </c>
      <c r="Q40" s="1186"/>
      <c r="R40" s="1341"/>
    </row>
    <row r="41" spans="1:18" ht="15" thickBot="1" x14ac:dyDescent="0.4">
      <c r="A41" s="82">
        <v>5</v>
      </c>
      <c r="B41" s="83">
        <v>1</v>
      </c>
      <c r="C41" s="83"/>
      <c r="D41" s="84"/>
      <c r="E41" s="84"/>
      <c r="F41" s="84"/>
      <c r="G41" s="1560" t="s">
        <v>464</v>
      </c>
      <c r="H41" s="1561"/>
      <c r="I41" s="1562"/>
      <c r="J41" s="1563"/>
      <c r="K41" s="1564"/>
      <c r="L41" s="615"/>
      <c r="M41" s="1565"/>
      <c r="N41" s="1566"/>
      <c r="O41" s="616"/>
      <c r="P41" s="1000">
        <f>P42</f>
        <v>168589650</v>
      </c>
      <c r="Q41" s="1001">
        <f>P42</f>
        <v>168589650</v>
      </c>
      <c r="R41" s="1002"/>
    </row>
    <row r="42" spans="1:18" ht="15" thickBot="1" x14ac:dyDescent="0.4">
      <c r="A42" s="617">
        <v>5</v>
      </c>
      <c r="B42" s="618">
        <v>1</v>
      </c>
      <c r="C42" s="619" t="s">
        <v>73</v>
      </c>
      <c r="D42" s="620"/>
      <c r="E42" s="620"/>
      <c r="F42" s="620"/>
      <c r="G42" s="1587" t="s">
        <v>118</v>
      </c>
      <c r="H42" s="1588"/>
      <c r="I42" s="1589"/>
      <c r="J42" s="1590"/>
      <c r="K42" s="1591"/>
      <c r="L42" s="621"/>
      <c r="M42" s="1592"/>
      <c r="N42" s="1593"/>
      <c r="O42" s="622"/>
      <c r="P42" s="1592">
        <f>P43+P59</f>
        <v>168589650</v>
      </c>
      <c r="Q42" s="1594"/>
      <c r="R42" s="1595"/>
    </row>
    <row r="43" spans="1:18" ht="15" thickBot="1" x14ac:dyDescent="0.4">
      <c r="A43" s="82">
        <v>5</v>
      </c>
      <c r="B43" s="83">
        <v>1</v>
      </c>
      <c r="C43" s="85" t="s">
        <v>73</v>
      </c>
      <c r="D43" s="86" t="s">
        <v>65</v>
      </c>
      <c r="E43" s="84"/>
      <c r="F43" s="84"/>
      <c r="G43" s="1596" t="s">
        <v>681</v>
      </c>
      <c r="H43" s="1597"/>
      <c r="I43" s="1598"/>
      <c r="J43" s="1599"/>
      <c r="K43" s="1600"/>
      <c r="L43" s="624"/>
      <c r="M43" s="1601"/>
      <c r="N43" s="1602"/>
      <c r="O43" s="625"/>
      <c r="P43" s="1601">
        <f>P44</f>
        <v>15611650</v>
      </c>
      <c r="Q43" s="1603"/>
      <c r="R43" s="1604"/>
    </row>
    <row r="44" spans="1:18" ht="30.5" customHeight="1" thickBot="1" x14ac:dyDescent="0.4">
      <c r="A44" s="82">
        <v>5</v>
      </c>
      <c r="B44" s="83">
        <v>1</v>
      </c>
      <c r="C44" s="85" t="s">
        <v>73</v>
      </c>
      <c r="D44" s="86" t="s">
        <v>65</v>
      </c>
      <c r="E44" s="86" t="s">
        <v>65</v>
      </c>
      <c r="F44" s="84"/>
      <c r="G44" s="1567" t="s">
        <v>120</v>
      </c>
      <c r="H44" s="1568"/>
      <c r="I44" s="1569"/>
      <c r="J44" s="1570"/>
      <c r="K44" s="1571"/>
      <c r="L44" s="624"/>
      <c r="M44" s="1572"/>
      <c r="N44" s="1573"/>
      <c r="O44" s="625"/>
      <c r="P44" s="1574">
        <f>P45+P52+P55</f>
        <v>15611650</v>
      </c>
      <c r="Q44" s="1575"/>
      <c r="R44" s="1576"/>
    </row>
    <row r="45" spans="1:18" ht="37.5" customHeight="1" thickBot="1" x14ac:dyDescent="0.4">
      <c r="A45" s="82">
        <v>5</v>
      </c>
      <c r="B45" s="83">
        <v>1</v>
      </c>
      <c r="C45" s="85" t="s">
        <v>73</v>
      </c>
      <c r="D45" s="86" t="s">
        <v>65</v>
      </c>
      <c r="E45" s="86" t="s">
        <v>65</v>
      </c>
      <c r="F45" s="86" t="s">
        <v>130</v>
      </c>
      <c r="G45" s="1577" t="s">
        <v>827</v>
      </c>
      <c r="H45" s="1578"/>
      <c r="I45" s="1579"/>
      <c r="J45" s="1580"/>
      <c r="K45" s="1581"/>
      <c r="L45" s="626"/>
      <c r="M45" s="1582"/>
      <c r="N45" s="1583"/>
      <c r="O45" s="627"/>
      <c r="P45" s="1584">
        <f>P46+P47+P48</f>
        <v>1211650</v>
      </c>
      <c r="Q45" s="1585"/>
      <c r="R45" s="1586"/>
    </row>
    <row r="46" spans="1:18" ht="15" thickBot="1" x14ac:dyDescent="0.4">
      <c r="A46" s="16"/>
      <c r="B46" s="15"/>
      <c r="C46" s="15"/>
      <c r="D46" s="17"/>
      <c r="E46" s="17"/>
      <c r="F46" s="17"/>
      <c r="G46" s="1617" t="s">
        <v>828</v>
      </c>
      <c r="H46" s="1618"/>
      <c r="I46" s="1619"/>
      <c r="J46" s="1608">
        <v>20</v>
      </c>
      <c r="K46" s="1609"/>
      <c r="L46" s="628" t="s">
        <v>482</v>
      </c>
      <c r="M46" s="1610">
        <v>40000</v>
      </c>
      <c r="N46" s="1611"/>
      <c r="O46" s="629"/>
      <c r="P46" s="1612">
        <f>J46*M46</f>
        <v>800000</v>
      </c>
      <c r="Q46" s="1613"/>
      <c r="R46" s="1614"/>
    </row>
    <row r="47" spans="1:18" ht="15" thickBot="1" x14ac:dyDescent="0.4">
      <c r="A47" s="16"/>
      <c r="B47" s="15"/>
      <c r="C47" s="15"/>
      <c r="D47" s="17"/>
      <c r="E47" s="17"/>
      <c r="F47" s="17"/>
      <c r="G47" s="1617" t="s">
        <v>829</v>
      </c>
      <c r="H47" s="1618"/>
      <c r="I47" s="1619"/>
      <c r="J47" s="1608">
        <v>1019</v>
      </c>
      <c r="K47" s="1609"/>
      <c r="L47" s="630" t="s">
        <v>474</v>
      </c>
      <c r="M47" s="1610">
        <v>350</v>
      </c>
      <c r="N47" s="1611"/>
      <c r="O47" s="631"/>
      <c r="P47" s="1612">
        <f>J47*M47</f>
        <v>356650</v>
      </c>
      <c r="Q47" s="1613"/>
      <c r="R47" s="1614"/>
    </row>
    <row r="48" spans="1:18" ht="15" thickBot="1" x14ac:dyDescent="0.4">
      <c r="A48" s="16"/>
      <c r="B48" s="15"/>
      <c r="C48" s="15"/>
      <c r="D48" s="17"/>
      <c r="E48" s="17"/>
      <c r="F48" s="17"/>
      <c r="G48" s="1605" t="s">
        <v>830</v>
      </c>
      <c r="H48" s="1606"/>
      <c r="I48" s="1607"/>
      <c r="J48" s="1608">
        <v>10</v>
      </c>
      <c r="K48" s="1609"/>
      <c r="L48" s="628" t="s">
        <v>475</v>
      </c>
      <c r="M48" s="1610">
        <v>5500</v>
      </c>
      <c r="N48" s="1611"/>
      <c r="O48" s="629"/>
      <c r="P48" s="1612">
        <f>J48*M48</f>
        <v>55000</v>
      </c>
      <c r="Q48" s="1613"/>
      <c r="R48" s="1614"/>
    </row>
    <row r="49" spans="1:18" ht="15" thickBot="1" x14ac:dyDescent="0.4">
      <c r="A49" s="16"/>
      <c r="B49" s="15"/>
      <c r="C49" s="15"/>
      <c r="D49" s="17"/>
      <c r="E49" s="17"/>
      <c r="F49" s="17"/>
      <c r="G49" s="1605" t="s">
        <v>688</v>
      </c>
      <c r="H49" s="1606"/>
      <c r="I49" s="1607"/>
      <c r="J49" s="1608">
        <v>3000</v>
      </c>
      <c r="K49" s="1609"/>
      <c r="L49" s="628" t="s">
        <v>475</v>
      </c>
      <c r="M49" s="1615">
        <v>1500</v>
      </c>
      <c r="N49" s="1616"/>
      <c r="O49" s="629"/>
      <c r="P49" s="1612">
        <f>J49*M49</f>
        <v>4500000</v>
      </c>
      <c r="Q49" s="1613"/>
      <c r="R49" s="1614"/>
    </row>
    <row r="50" spans="1:18" ht="15" thickBot="1" x14ac:dyDescent="0.4">
      <c r="A50" s="16"/>
      <c r="B50" s="15"/>
      <c r="C50" s="15"/>
      <c r="D50" s="17"/>
      <c r="E50" s="17"/>
      <c r="F50" s="17"/>
      <c r="G50" s="1605" t="s">
        <v>831</v>
      </c>
      <c r="H50" s="1606"/>
      <c r="I50" s="1607"/>
      <c r="J50" s="1608">
        <v>12</v>
      </c>
      <c r="K50" s="1609"/>
      <c r="L50" s="628" t="s">
        <v>481</v>
      </c>
      <c r="M50" s="1615">
        <v>200000</v>
      </c>
      <c r="N50" s="1616"/>
      <c r="O50" s="629"/>
      <c r="P50" s="1612">
        <f>J50*M50</f>
        <v>2400000</v>
      </c>
      <c r="Q50" s="1613"/>
      <c r="R50" s="1614"/>
    </row>
    <row r="51" spans="1:18" ht="15" thickBot="1" x14ac:dyDescent="0.4">
      <c r="A51" s="16"/>
      <c r="B51" s="15"/>
      <c r="C51" s="15"/>
      <c r="D51" s="17"/>
      <c r="E51" s="17"/>
      <c r="F51" s="17"/>
      <c r="G51" s="632"/>
      <c r="H51" s="633"/>
      <c r="I51" s="634"/>
      <c r="J51" s="635"/>
      <c r="K51" s="636"/>
      <c r="L51" s="628"/>
      <c r="M51" s="637"/>
      <c r="N51" s="638"/>
      <c r="O51" s="629"/>
      <c r="P51" s="639"/>
      <c r="Q51" s="640"/>
      <c r="R51" s="641"/>
    </row>
    <row r="52" spans="1:18" ht="25.5" customHeight="1" thickBot="1" x14ac:dyDescent="0.4">
      <c r="A52" s="82">
        <v>5</v>
      </c>
      <c r="B52" s="83">
        <v>1</v>
      </c>
      <c r="C52" s="85" t="s">
        <v>73</v>
      </c>
      <c r="D52" s="86" t="s">
        <v>65</v>
      </c>
      <c r="E52" s="86" t="s">
        <v>65</v>
      </c>
      <c r="F52" s="86" t="s">
        <v>275</v>
      </c>
      <c r="G52" s="1596" t="s">
        <v>832</v>
      </c>
      <c r="H52" s="1597"/>
      <c r="I52" s="1598"/>
      <c r="J52" s="1599"/>
      <c r="K52" s="1600"/>
      <c r="L52" s="624"/>
      <c r="M52" s="1601"/>
      <c r="N52" s="1602"/>
      <c r="O52" s="625"/>
      <c r="P52" s="1601">
        <f>SUM(P53:R54)</f>
        <v>7200000</v>
      </c>
      <c r="Q52" s="1603"/>
      <c r="R52" s="1604"/>
    </row>
    <row r="53" spans="1:18" ht="28.5" thickBot="1" x14ac:dyDescent="0.4">
      <c r="A53" s="16"/>
      <c r="B53" s="15"/>
      <c r="C53" s="15"/>
      <c r="D53" s="17"/>
      <c r="E53" s="17"/>
      <c r="F53" s="17"/>
      <c r="G53" s="1617" t="s">
        <v>277</v>
      </c>
      <c r="H53" s="1618"/>
      <c r="I53" s="1619"/>
      <c r="J53" s="1608">
        <v>180</v>
      </c>
      <c r="K53" s="1609"/>
      <c r="L53" s="628" t="s">
        <v>490</v>
      </c>
      <c r="M53" s="1610">
        <v>25000</v>
      </c>
      <c r="N53" s="1611"/>
      <c r="O53" s="629"/>
      <c r="P53" s="1612">
        <f>J53*M53</f>
        <v>4500000</v>
      </c>
      <c r="Q53" s="1613"/>
      <c r="R53" s="1614"/>
    </row>
    <row r="54" spans="1:18" ht="28.5" thickBot="1" x14ac:dyDescent="0.4">
      <c r="A54" s="16"/>
      <c r="B54" s="15"/>
      <c r="C54" s="15"/>
      <c r="D54" s="17"/>
      <c r="E54" s="17"/>
      <c r="F54" s="17"/>
      <c r="G54" s="1617" t="s">
        <v>833</v>
      </c>
      <c r="H54" s="1618"/>
      <c r="I54" s="1619"/>
      <c r="J54" s="1608">
        <v>180</v>
      </c>
      <c r="K54" s="1609"/>
      <c r="L54" s="628" t="s">
        <v>490</v>
      </c>
      <c r="M54" s="1610">
        <v>15000</v>
      </c>
      <c r="N54" s="1611"/>
      <c r="O54" s="629"/>
      <c r="P54" s="1612">
        <f>J54*M54</f>
        <v>2700000</v>
      </c>
      <c r="Q54" s="1613"/>
      <c r="R54" s="1614"/>
    </row>
    <row r="55" spans="1:18" ht="23.5" customHeight="1" thickBot="1" x14ac:dyDescent="0.4">
      <c r="A55" s="82">
        <v>5</v>
      </c>
      <c r="B55" s="83">
        <v>1</v>
      </c>
      <c r="C55" s="85" t="s">
        <v>73</v>
      </c>
      <c r="D55" s="86" t="s">
        <v>65</v>
      </c>
      <c r="E55" s="86" t="s">
        <v>65</v>
      </c>
      <c r="F55" s="86" t="s">
        <v>803</v>
      </c>
      <c r="G55" s="1627" t="s">
        <v>834</v>
      </c>
      <c r="H55" s="1628"/>
      <c r="I55" s="1629"/>
      <c r="J55" s="1630"/>
      <c r="K55" s="1631"/>
      <c r="L55" s="642"/>
      <c r="M55" s="1632"/>
      <c r="N55" s="1633"/>
      <c r="O55" s="643"/>
      <c r="P55" s="1632">
        <f>SUM(P56:R57)</f>
        <v>7200000</v>
      </c>
      <c r="Q55" s="1634"/>
      <c r="R55" s="1635"/>
    </row>
    <row r="56" spans="1:18" ht="28.5" thickBot="1" x14ac:dyDescent="0.4">
      <c r="A56" s="644"/>
      <c r="B56" s="645"/>
      <c r="C56" s="645"/>
      <c r="D56" s="646"/>
      <c r="E56" s="646"/>
      <c r="F56" s="646"/>
      <c r="G56" s="1620" t="s">
        <v>835</v>
      </c>
      <c r="H56" s="1621"/>
      <c r="I56" s="1622"/>
      <c r="J56" s="1623">
        <v>180</v>
      </c>
      <c r="K56" s="1624"/>
      <c r="L56" s="628" t="s">
        <v>490</v>
      </c>
      <c r="M56" s="1610">
        <v>25000</v>
      </c>
      <c r="N56" s="1611"/>
      <c r="O56" s="629"/>
      <c r="P56" s="1612">
        <f>J56*M56</f>
        <v>4500000</v>
      </c>
      <c r="Q56" s="1613"/>
      <c r="R56" s="1614"/>
    </row>
    <row r="57" spans="1:18" ht="28.5" thickBot="1" x14ac:dyDescent="0.4">
      <c r="A57" s="644"/>
      <c r="B57" s="645"/>
      <c r="C57" s="645"/>
      <c r="D57" s="646"/>
      <c r="E57" s="646"/>
      <c r="F57" s="646"/>
      <c r="G57" s="1620" t="s">
        <v>836</v>
      </c>
      <c r="H57" s="1621"/>
      <c r="I57" s="1622"/>
      <c r="J57" s="1623">
        <v>180</v>
      </c>
      <c r="K57" s="1624"/>
      <c r="L57" s="628" t="s">
        <v>490</v>
      </c>
      <c r="M57" s="1610">
        <v>15000</v>
      </c>
      <c r="N57" s="1611"/>
      <c r="O57" s="629"/>
      <c r="P57" s="1612">
        <f>J57*M57</f>
        <v>2700000</v>
      </c>
      <c r="Q57" s="1613"/>
      <c r="R57" s="1614"/>
    </row>
    <row r="58" spans="1:18" ht="15" thickBot="1" x14ac:dyDescent="0.4">
      <c r="A58" s="16"/>
      <c r="B58" s="15"/>
      <c r="C58" s="15"/>
      <c r="D58" s="17"/>
      <c r="E58" s="17"/>
      <c r="F58" s="17"/>
      <c r="G58" s="1605"/>
      <c r="H58" s="1606"/>
      <c r="I58" s="1607"/>
      <c r="J58" s="1608"/>
      <c r="K58" s="1609"/>
      <c r="L58" s="628"/>
      <c r="M58" s="1610"/>
      <c r="N58" s="1611"/>
      <c r="O58" s="629"/>
      <c r="P58" s="1610"/>
      <c r="Q58" s="1625"/>
      <c r="R58" s="1626"/>
    </row>
    <row r="59" spans="1:18" ht="29.5" customHeight="1" thickBot="1" x14ac:dyDescent="0.4">
      <c r="A59" s="82">
        <v>5</v>
      </c>
      <c r="B59" s="83">
        <v>1</v>
      </c>
      <c r="C59" s="85" t="s">
        <v>73</v>
      </c>
      <c r="D59" s="86" t="s">
        <v>73</v>
      </c>
      <c r="E59" s="84"/>
      <c r="F59" s="84"/>
      <c r="G59" s="1596" t="s">
        <v>379</v>
      </c>
      <c r="H59" s="1597"/>
      <c r="I59" s="1598"/>
      <c r="J59" s="1599"/>
      <c r="K59" s="1600"/>
      <c r="L59" s="624"/>
      <c r="M59" s="1601"/>
      <c r="N59" s="1602"/>
      <c r="O59" s="625"/>
      <c r="P59" s="1601">
        <f>P60+P68</f>
        <v>152978000</v>
      </c>
      <c r="Q59" s="1603"/>
      <c r="R59" s="1604"/>
    </row>
    <row r="60" spans="1:18" ht="29.5" customHeight="1" thickBot="1" x14ac:dyDescent="0.4">
      <c r="A60" s="82">
        <v>5</v>
      </c>
      <c r="B60" s="83">
        <v>1</v>
      </c>
      <c r="C60" s="85" t="s">
        <v>73</v>
      </c>
      <c r="D60" s="86" t="s">
        <v>73</v>
      </c>
      <c r="E60" s="86" t="s">
        <v>65</v>
      </c>
      <c r="F60" s="84"/>
      <c r="G60" s="1596" t="s">
        <v>325</v>
      </c>
      <c r="H60" s="1597"/>
      <c r="I60" s="1598"/>
      <c r="J60" s="648"/>
      <c r="K60" s="649"/>
      <c r="L60" s="624"/>
      <c r="M60" s="650"/>
      <c r="N60" s="651"/>
      <c r="O60" s="625"/>
      <c r="P60" s="1636">
        <f>P61+P64</f>
        <v>151250000</v>
      </c>
      <c r="Q60" s="1637"/>
      <c r="R60" s="1638"/>
    </row>
    <row r="61" spans="1:18" ht="29.5" customHeight="1" thickBot="1" x14ac:dyDescent="0.4">
      <c r="A61" s="82">
        <v>5</v>
      </c>
      <c r="B61" s="83">
        <v>1</v>
      </c>
      <c r="C61" s="85" t="s">
        <v>73</v>
      </c>
      <c r="D61" s="86" t="s">
        <v>73</v>
      </c>
      <c r="E61" s="86" t="s">
        <v>65</v>
      </c>
      <c r="F61" s="86" t="s">
        <v>130</v>
      </c>
      <c r="G61" s="1596" t="s">
        <v>837</v>
      </c>
      <c r="H61" s="1597"/>
      <c r="I61" s="1598"/>
      <c r="J61" s="1599"/>
      <c r="K61" s="1600"/>
      <c r="L61" s="624"/>
      <c r="M61" s="1601"/>
      <c r="N61" s="1602"/>
      <c r="O61" s="625"/>
      <c r="P61" s="1601">
        <f>P62+P63</f>
        <v>147500000</v>
      </c>
      <c r="Q61" s="1603"/>
      <c r="R61" s="1604"/>
    </row>
    <row r="62" spans="1:18" ht="29.5" customHeight="1" thickBot="1" x14ac:dyDescent="0.4">
      <c r="A62" s="16"/>
      <c r="B62" s="15"/>
      <c r="C62" s="15"/>
      <c r="D62" s="17"/>
      <c r="E62" s="17"/>
      <c r="F62" s="17"/>
      <c r="G62" s="1605" t="s">
        <v>838</v>
      </c>
      <c r="H62" s="1606"/>
      <c r="I62" s="1607"/>
      <c r="J62" s="1608">
        <v>1400</v>
      </c>
      <c r="K62" s="1609"/>
      <c r="L62" s="628" t="s">
        <v>404</v>
      </c>
      <c r="M62" s="1610">
        <v>100000</v>
      </c>
      <c r="N62" s="1611"/>
      <c r="O62" s="629"/>
      <c r="P62" s="1612">
        <f>J62*M62</f>
        <v>140000000</v>
      </c>
      <c r="Q62" s="1613"/>
      <c r="R62" s="1614"/>
    </row>
    <row r="63" spans="1:18" ht="29.5" customHeight="1" thickBot="1" x14ac:dyDescent="0.4">
      <c r="A63" s="16"/>
      <c r="B63" s="15"/>
      <c r="C63" s="15"/>
      <c r="D63" s="17"/>
      <c r="E63" s="17"/>
      <c r="F63" s="17"/>
      <c r="G63" s="1605" t="s">
        <v>839</v>
      </c>
      <c r="H63" s="1606"/>
      <c r="I63" s="1607"/>
      <c r="J63" s="1608">
        <v>5</v>
      </c>
      <c r="K63" s="1609"/>
      <c r="L63" s="628" t="s">
        <v>490</v>
      </c>
      <c r="M63" s="1610">
        <v>1500000</v>
      </c>
      <c r="N63" s="1611"/>
      <c r="O63" s="629"/>
      <c r="P63" s="1612">
        <f>J63*M63</f>
        <v>7500000</v>
      </c>
      <c r="Q63" s="1613"/>
      <c r="R63" s="1614"/>
    </row>
    <row r="64" spans="1:18" ht="43.5" customHeight="1" thickBot="1" x14ac:dyDescent="0.4">
      <c r="A64" s="82">
        <v>5</v>
      </c>
      <c r="B64" s="83">
        <v>1</v>
      </c>
      <c r="C64" s="85" t="s">
        <v>73</v>
      </c>
      <c r="D64" s="86" t="s">
        <v>73</v>
      </c>
      <c r="E64" s="86" t="s">
        <v>65</v>
      </c>
      <c r="F64" s="86" t="s">
        <v>840</v>
      </c>
      <c r="G64" s="1596" t="s">
        <v>841</v>
      </c>
      <c r="H64" s="1597"/>
      <c r="I64" s="1598"/>
      <c r="J64" s="1599"/>
      <c r="K64" s="1600"/>
      <c r="L64" s="624"/>
      <c r="M64" s="1601"/>
      <c r="N64" s="1602"/>
      <c r="O64" s="625"/>
      <c r="P64" s="1601">
        <f>P65+P66</f>
        <v>3750000</v>
      </c>
      <c r="Q64" s="1603"/>
      <c r="R64" s="1604"/>
    </row>
    <row r="65" spans="1:18" ht="44.5" customHeight="1" thickBot="1" x14ac:dyDescent="0.4">
      <c r="A65" s="16"/>
      <c r="B65" s="15"/>
      <c r="C65" s="15"/>
      <c r="D65" s="17"/>
      <c r="E65" s="17"/>
      <c r="F65" s="17"/>
      <c r="G65" s="1605" t="s">
        <v>842</v>
      </c>
      <c r="H65" s="1606"/>
      <c r="I65" s="1607"/>
      <c r="J65" s="1608">
        <v>3</v>
      </c>
      <c r="K65" s="1609"/>
      <c r="L65" s="628" t="s">
        <v>843</v>
      </c>
      <c r="M65" s="1610">
        <v>750000</v>
      </c>
      <c r="N65" s="1611"/>
      <c r="O65" s="629"/>
      <c r="P65" s="1612">
        <f>J65*M65</f>
        <v>2250000</v>
      </c>
      <c r="Q65" s="1613"/>
      <c r="R65" s="1614"/>
    </row>
    <row r="66" spans="1:18" ht="29.5" customHeight="1" thickBot="1" x14ac:dyDescent="0.4">
      <c r="A66" s="16"/>
      <c r="B66" s="15"/>
      <c r="C66" s="15"/>
      <c r="D66" s="17"/>
      <c r="E66" s="17"/>
      <c r="F66" s="17"/>
      <c r="G66" s="1605" t="s">
        <v>844</v>
      </c>
      <c r="H66" s="1606"/>
      <c r="I66" s="1607"/>
      <c r="J66" s="1608">
        <v>1</v>
      </c>
      <c r="K66" s="1609"/>
      <c r="L66" s="628" t="s">
        <v>843</v>
      </c>
      <c r="M66" s="1610">
        <v>1500000</v>
      </c>
      <c r="N66" s="1611"/>
      <c r="O66" s="629"/>
      <c r="P66" s="1612">
        <f>J66*M66</f>
        <v>1500000</v>
      </c>
      <c r="Q66" s="1613"/>
      <c r="R66" s="1614"/>
    </row>
    <row r="67" spans="1:18" ht="29.5" customHeight="1" thickBot="1" x14ac:dyDescent="0.4">
      <c r="A67" s="16"/>
      <c r="B67" s="15"/>
      <c r="C67" s="15"/>
      <c r="D67" s="17"/>
      <c r="E67" s="17"/>
      <c r="F67" s="17"/>
      <c r="G67" s="632"/>
      <c r="H67" s="633"/>
      <c r="I67" s="634"/>
      <c r="J67" s="635"/>
      <c r="K67" s="636"/>
      <c r="L67" s="628"/>
      <c r="M67" s="637"/>
      <c r="N67" s="638"/>
      <c r="O67" s="629"/>
      <c r="P67" s="639"/>
      <c r="Q67" s="640"/>
      <c r="R67" s="641"/>
    </row>
    <row r="68" spans="1:18" ht="29.5" customHeight="1" thickBot="1" x14ac:dyDescent="0.4">
      <c r="A68" s="82">
        <v>5</v>
      </c>
      <c r="B68" s="83">
        <v>1</v>
      </c>
      <c r="C68" s="85" t="s">
        <v>73</v>
      </c>
      <c r="D68" s="86" t="s">
        <v>73</v>
      </c>
      <c r="E68" s="86" t="s">
        <v>73</v>
      </c>
      <c r="F68" s="84"/>
      <c r="G68" s="1596" t="s">
        <v>845</v>
      </c>
      <c r="H68" s="1597"/>
      <c r="I68" s="1598"/>
      <c r="J68" s="648"/>
      <c r="K68" s="649"/>
      <c r="L68" s="624"/>
      <c r="M68" s="650"/>
      <c r="N68" s="651"/>
      <c r="O68" s="625"/>
      <c r="P68" s="1636">
        <f>P69+P72</f>
        <v>1728000</v>
      </c>
      <c r="Q68" s="1637"/>
      <c r="R68" s="1638"/>
    </row>
    <row r="69" spans="1:18" ht="53.5" customHeight="1" thickBot="1" x14ac:dyDescent="0.4">
      <c r="A69" s="82">
        <v>5</v>
      </c>
      <c r="B69" s="83">
        <v>1</v>
      </c>
      <c r="C69" s="85" t="s">
        <v>73</v>
      </c>
      <c r="D69" s="86" t="s">
        <v>73</v>
      </c>
      <c r="E69" s="86" t="s">
        <v>73</v>
      </c>
      <c r="F69" s="86" t="s">
        <v>417</v>
      </c>
      <c r="G69" s="1596" t="s">
        <v>846</v>
      </c>
      <c r="H69" s="1597"/>
      <c r="I69" s="1598"/>
      <c r="J69" s="1599"/>
      <c r="K69" s="1600"/>
      <c r="L69" s="624"/>
      <c r="M69" s="1601"/>
      <c r="N69" s="1602"/>
      <c r="O69" s="625"/>
      <c r="P69" s="1601">
        <f>P70</f>
        <v>432000</v>
      </c>
      <c r="Q69" s="1603"/>
      <c r="R69" s="1604"/>
    </row>
    <row r="70" spans="1:18" ht="28.5" thickBot="1" x14ac:dyDescent="0.4">
      <c r="A70" s="16"/>
      <c r="B70" s="15"/>
      <c r="C70" s="15"/>
      <c r="D70" s="17"/>
      <c r="E70" s="17"/>
      <c r="F70" s="17"/>
      <c r="G70" s="1605" t="s">
        <v>419</v>
      </c>
      <c r="H70" s="1606"/>
      <c r="I70" s="1607"/>
      <c r="J70" s="1608">
        <v>60</v>
      </c>
      <c r="K70" s="1609"/>
      <c r="L70" s="628" t="s">
        <v>847</v>
      </c>
      <c r="M70" s="1610">
        <v>7200</v>
      </c>
      <c r="N70" s="1611"/>
      <c r="O70" s="629"/>
      <c r="P70" s="1612">
        <f>J70*M70</f>
        <v>432000</v>
      </c>
      <c r="Q70" s="1613"/>
      <c r="R70" s="1614"/>
    </row>
    <row r="71" spans="1:18" ht="15" thickBot="1" x14ac:dyDescent="0.4">
      <c r="A71" s="16"/>
      <c r="B71" s="15"/>
      <c r="C71" s="15"/>
      <c r="D71" s="17"/>
      <c r="E71" s="17"/>
      <c r="F71" s="17"/>
      <c r="G71" s="632"/>
      <c r="H71" s="633"/>
      <c r="I71" s="634"/>
      <c r="J71" s="635"/>
      <c r="K71" s="636"/>
      <c r="L71" s="628"/>
      <c r="M71" s="637"/>
      <c r="N71" s="638"/>
      <c r="O71" s="629"/>
      <c r="P71" s="637"/>
      <c r="Q71" s="652"/>
      <c r="R71" s="653"/>
    </row>
    <row r="72" spans="1:18" ht="28.5" customHeight="1" thickBot="1" x14ac:dyDescent="0.4">
      <c r="A72" s="82">
        <v>5</v>
      </c>
      <c r="B72" s="83">
        <v>1</v>
      </c>
      <c r="C72" s="85" t="s">
        <v>73</v>
      </c>
      <c r="D72" s="86" t="s">
        <v>73</v>
      </c>
      <c r="E72" s="86" t="s">
        <v>73</v>
      </c>
      <c r="F72" s="86" t="s">
        <v>421</v>
      </c>
      <c r="G72" s="1596" t="s">
        <v>848</v>
      </c>
      <c r="H72" s="1597"/>
      <c r="I72" s="1598"/>
      <c r="J72" s="1599"/>
      <c r="K72" s="1600"/>
      <c r="L72" s="624"/>
      <c r="M72" s="1601"/>
      <c r="N72" s="1602"/>
      <c r="O72" s="625"/>
      <c r="P72" s="1601">
        <f>P73+P74</f>
        <v>1296000</v>
      </c>
      <c r="Q72" s="1603"/>
      <c r="R72" s="1604"/>
    </row>
    <row r="73" spans="1:18" ht="28.5" thickBot="1" x14ac:dyDescent="0.4">
      <c r="A73" s="16"/>
      <c r="B73" s="15"/>
      <c r="C73" s="15"/>
      <c r="D73" s="17"/>
      <c r="E73" s="17"/>
      <c r="F73" s="17"/>
      <c r="G73" s="1605" t="s">
        <v>849</v>
      </c>
      <c r="H73" s="1606"/>
      <c r="I73" s="1607"/>
      <c r="J73" s="1608">
        <v>60</v>
      </c>
      <c r="K73" s="1609"/>
      <c r="L73" s="628" t="s">
        <v>847</v>
      </c>
      <c r="M73" s="1610">
        <v>21600</v>
      </c>
      <c r="N73" s="1611"/>
      <c r="O73" s="629"/>
      <c r="P73" s="1612">
        <f>J73*M73</f>
        <v>1296000</v>
      </c>
      <c r="Q73" s="1613"/>
      <c r="R73" s="1614"/>
    </row>
    <row r="74" spans="1:18" ht="15" thickBot="1" x14ac:dyDescent="0.4">
      <c r="A74" s="16"/>
      <c r="B74" s="15"/>
      <c r="C74" s="15"/>
      <c r="D74" s="17"/>
      <c r="E74" s="17"/>
      <c r="F74" s="17"/>
      <c r="G74" s="1605"/>
      <c r="H74" s="1606"/>
      <c r="I74" s="1607"/>
      <c r="J74" s="1608"/>
      <c r="K74" s="1609"/>
      <c r="L74" s="628"/>
      <c r="M74" s="1610"/>
      <c r="N74" s="1611"/>
      <c r="O74" s="629"/>
      <c r="P74" s="1612"/>
      <c r="Q74" s="1613"/>
      <c r="R74" s="1614"/>
    </row>
    <row r="75" spans="1:18" ht="15" thickBot="1" x14ac:dyDescent="0.4">
      <c r="A75" s="16"/>
      <c r="B75" s="15"/>
      <c r="C75" s="15"/>
      <c r="D75" s="17"/>
      <c r="E75" s="17"/>
      <c r="F75" s="17"/>
      <c r="G75" s="1639"/>
      <c r="H75" s="1640"/>
      <c r="I75" s="1641"/>
      <c r="J75" s="1642"/>
      <c r="K75" s="1643"/>
      <c r="L75" s="654"/>
      <c r="M75" s="1644"/>
      <c r="N75" s="1645"/>
      <c r="O75" s="655"/>
      <c r="P75" s="1644"/>
      <c r="Q75" s="1646"/>
      <c r="R75" s="1647"/>
    </row>
    <row r="76" spans="1:18" ht="16" thickBot="1" x14ac:dyDescent="0.4">
      <c r="A76" s="1427"/>
      <c r="B76" s="1084"/>
      <c r="C76" s="1084"/>
      <c r="D76" s="1084"/>
      <c r="E76" s="1084"/>
      <c r="F76" s="1084"/>
      <c r="G76" s="1084"/>
      <c r="H76" s="1084"/>
      <c r="I76" s="339"/>
      <c r="J76" s="1087"/>
      <c r="K76" s="1087"/>
      <c r="L76" s="1087"/>
      <c r="M76" s="1087"/>
      <c r="N76" s="1087"/>
      <c r="O76" s="1088"/>
      <c r="P76" s="1648"/>
      <c r="Q76" s="1649"/>
      <c r="R76" s="1650"/>
    </row>
    <row r="77" spans="1:18" ht="16" thickBot="1" x14ac:dyDescent="0.4">
      <c r="A77" s="1651"/>
      <c r="B77" s="1652"/>
      <c r="C77" s="1652"/>
      <c r="D77" s="1652"/>
      <c r="E77" s="1652"/>
      <c r="F77" s="1652"/>
      <c r="G77" s="1652"/>
      <c r="H77" s="1652"/>
      <c r="I77" s="10"/>
      <c r="J77" s="1653" t="s">
        <v>2</v>
      </c>
      <c r="K77" s="1653"/>
      <c r="L77" s="1653"/>
      <c r="M77" s="1653"/>
      <c r="N77" s="1653"/>
      <c r="O77" s="1653"/>
      <c r="P77" s="1653"/>
      <c r="Q77" s="1653"/>
      <c r="R77" s="20"/>
    </row>
    <row r="78" spans="1:18" ht="15.5" x14ac:dyDescent="0.35">
      <c r="A78" s="1165"/>
      <c r="B78" s="1093"/>
      <c r="C78" s="1093"/>
      <c r="D78" s="1093"/>
      <c r="E78" s="1093"/>
      <c r="F78" s="1093"/>
      <c r="G78" s="1093"/>
      <c r="H78" s="1093"/>
      <c r="I78" s="1092" t="s">
        <v>2</v>
      </c>
      <c r="J78" s="26"/>
      <c r="K78" s="26"/>
      <c r="L78" s="26"/>
      <c r="M78" s="26"/>
      <c r="N78" s="26"/>
      <c r="O78" s="26"/>
      <c r="P78" s="35" t="s">
        <v>136</v>
      </c>
      <c r="Q78" s="26"/>
      <c r="R78" s="31"/>
    </row>
    <row r="79" spans="1:18" ht="15.5" x14ac:dyDescent="0.35">
      <c r="A79" s="1166"/>
      <c r="B79" s="1167"/>
      <c r="C79" s="1167"/>
      <c r="D79" s="1167"/>
      <c r="E79" s="1167"/>
      <c r="F79" s="1167"/>
      <c r="G79" s="1167"/>
      <c r="H79" s="1167"/>
      <c r="I79" s="1170"/>
      <c r="J79" s="27"/>
      <c r="K79" s="27"/>
      <c r="L79" s="27"/>
      <c r="M79" s="27"/>
      <c r="N79" s="27"/>
      <c r="O79" s="27"/>
      <c r="P79" s="36" t="s">
        <v>137</v>
      </c>
      <c r="Q79" s="27"/>
      <c r="R79" s="32"/>
    </row>
    <row r="80" spans="1:18" ht="15.5" x14ac:dyDescent="0.35">
      <c r="A80" s="1166"/>
      <c r="B80" s="1167"/>
      <c r="C80" s="1167"/>
      <c r="D80" s="1167"/>
      <c r="E80" s="1167"/>
      <c r="F80" s="1167"/>
      <c r="G80" s="1167"/>
      <c r="H80" s="1167"/>
      <c r="I80" s="1170"/>
      <c r="J80" s="27"/>
      <c r="K80" s="27"/>
      <c r="L80" s="27"/>
      <c r="M80" s="27"/>
      <c r="N80" s="27"/>
      <c r="O80" s="27"/>
      <c r="P80" s="36" t="s">
        <v>2</v>
      </c>
      <c r="Q80" s="27"/>
      <c r="R80" s="32"/>
    </row>
    <row r="81" spans="1:18" ht="15.5" x14ac:dyDescent="0.35">
      <c r="A81" s="1166"/>
      <c r="B81" s="1167"/>
      <c r="C81" s="1167"/>
      <c r="D81" s="1167"/>
      <c r="E81" s="1167"/>
      <c r="F81" s="1167"/>
      <c r="G81" s="1167"/>
      <c r="H81" s="1167"/>
      <c r="I81" s="1170"/>
      <c r="J81" s="27"/>
      <c r="K81" s="27"/>
      <c r="L81" s="27"/>
      <c r="M81" s="27"/>
      <c r="N81" s="27"/>
      <c r="O81" s="27"/>
      <c r="P81" s="36" t="s">
        <v>138</v>
      </c>
      <c r="Q81" s="27"/>
      <c r="R81" s="32"/>
    </row>
    <row r="82" spans="1:18" ht="15.5" x14ac:dyDescent="0.35">
      <c r="A82" s="1166"/>
      <c r="B82" s="1167"/>
      <c r="C82" s="1167"/>
      <c r="D82" s="1167"/>
      <c r="E82" s="1167"/>
      <c r="F82" s="1167"/>
      <c r="G82" s="1167"/>
      <c r="H82" s="1167"/>
      <c r="I82" s="1170"/>
      <c r="J82" s="27"/>
      <c r="K82" s="27"/>
      <c r="L82" s="27"/>
      <c r="M82" s="27"/>
      <c r="N82" s="27"/>
      <c r="O82" s="27"/>
      <c r="P82" s="36" t="s">
        <v>2</v>
      </c>
      <c r="Q82" s="27"/>
      <c r="R82" s="32"/>
    </row>
    <row r="83" spans="1:18" ht="15.5" x14ac:dyDescent="0.35">
      <c r="A83" s="1166"/>
      <c r="B83" s="1167"/>
      <c r="C83" s="1167"/>
      <c r="D83" s="1167"/>
      <c r="E83" s="1167"/>
      <c r="F83" s="1167"/>
      <c r="G83" s="1167"/>
      <c r="H83" s="1167"/>
      <c r="I83" s="1170"/>
      <c r="J83" s="33"/>
      <c r="K83" s="33"/>
      <c r="L83" s="33"/>
      <c r="M83" s="33"/>
      <c r="N83" s="33"/>
      <c r="O83" s="33"/>
      <c r="P83" s="37" t="s">
        <v>850</v>
      </c>
      <c r="Q83" s="33"/>
      <c r="R83" s="32"/>
    </row>
    <row r="84" spans="1:18" ht="16" thickBot="1" x14ac:dyDescent="0.4">
      <c r="A84" s="1168"/>
      <c r="B84" s="1169"/>
      <c r="C84" s="1169"/>
      <c r="D84" s="1169"/>
      <c r="E84" s="1169"/>
      <c r="F84" s="1169"/>
      <c r="G84" s="1169"/>
      <c r="H84" s="1169"/>
      <c r="I84" s="1171"/>
      <c r="J84" s="365"/>
      <c r="K84" s="365"/>
      <c r="L84" s="365"/>
      <c r="M84" s="365"/>
      <c r="N84" s="365"/>
      <c r="O84" s="365"/>
      <c r="P84" s="38" t="s">
        <v>851</v>
      </c>
      <c r="Q84" s="365"/>
      <c r="R84" s="34"/>
    </row>
    <row r="85" spans="1:18" ht="16" thickBot="1" x14ac:dyDescent="0.4">
      <c r="A85" s="1098" t="s">
        <v>141</v>
      </c>
      <c r="B85" s="1089"/>
      <c r="C85" s="1089"/>
      <c r="D85" s="1089"/>
      <c r="E85" s="1089"/>
      <c r="F85" s="1089"/>
      <c r="G85" s="1089"/>
      <c r="H85" s="1089"/>
      <c r="I85" s="339"/>
      <c r="J85" s="1087" t="s">
        <v>2</v>
      </c>
      <c r="K85" s="1087"/>
      <c r="L85" s="1087"/>
      <c r="M85" s="1087"/>
      <c r="N85" s="1087"/>
      <c r="O85" s="1087"/>
      <c r="P85" s="1087"/>
      <c r="Q85" s="1087"/>
      <c r="R85" s="340"/>
    </row>
    <row r="86" spans="1:18" ht="16" thickBot="1" x14ac:dyDescent="0.4">
      <c r="A86" s="1098" t="s">
        <v>142</v>
      </c>
      <c r="B86" s="1089"/>
      <c r="C86" s="1089"/>
      <c r="D86" s="1089"/>
      <c r="E86" s="1089"/>
      <c r="F86" s="1089"/>
      <c r="G86" s="1089"/>
      <c r="H86" s="1089"/>
      <c r="I86" s="339"/>
      <c r="J86" s="1087" t="s">
        <v>2</v>
      </c>
      <c r="K86" s="1087"/>
      <c r="L86" s="1087"/>
      <c r="M86" s="1087"/>
      <c r="N86" s="1087"/>
      <c r="O86" s="1087"/>
      <c r="P86" s="1087"/>
      <c r="Q86" s="1087"/>
      <c r="R86" s="340"/>
    </row>
    <row r="87" spans="1:18" x14ac:dyDescent="0.35">
      <c r="A87" s="1178" t="s">
        <v>143</v>
      </c>
      <c r="B87" s="1179"/>
      <c r="C87" s="1179"/>
      <c r="D87" s="1179"/>
      <c r="E87" s="1179"/>
      <c r="F87" s="1179"/>
      <c r="G87" s="1179"/>
      <c r="H87" s="1179"/>
      <c r="I87" s="1093"/>
      <c r="J87" s="1180" t="s">
        <v>2</v>
      </c>
      <c r="K87" s="1180"/>
      <c r="L87" s="1180"/>
      <c r="M87" s="1180"/>
      <c r="N87" s="1180"/>
      <c r="O87" s="1180"/>
      <c r="P87" s="1180"/>
      <c r="Q87" s="1180"/>
      <c r="R87" s="1094"/>
    </row>
    <row r="88" spans="1:18" ht="15" thickBot="1" x14ac:dyDescent="0.4">
      <c r="A88" s="1095" t="s">
        <v>144</v>
      </c>
      <c r="B88" s="1096"/>
      <c r="C88" s="1096"/>
      <c r="D88" s="1096"/>
      <c r="E88" s="1096"/>
      <c r="F88" s="1096"/>
      <c r="G88" s="1096"/>
      <c r="H88" s="1096"/>
      <c r="I88" s="1169"/>
      <c r="J88" s="1181"/>
      <c r="K88" s="1181"/>
      <c r="L88" s="1181"/>
      <c r="M88" s="1181"/>
      <c r="N88" s="1181"/>
      <c r="O88" s="1181"/>
      <c r="P88" s="1181"/>
      <c r="Q88" s="1181"/>
      <c r="R88" s="1162"/>
    </row>
    <row r="89" spans="1:18" ht="16" thickBot="1" x14ac:dyDescent="0.4">
      <c r="A89" s="1163">
        <v>4.1666666666666664E-2</v>
      </c>
      <c r="B89" s="1164"/>
      <c r="C89" s="1164"/>
      <c r="D89" s="1164"/>
      <c r="E89" s="1164"/>
      <c r="F89" s="1164"/>
      <c r="G89" s="1164"/>
      <c r="H89" s="1164"/>
      <c r="I89" s="339"/>
      <c r="J89" s="1084"/>
      <c r="K89" s="1084"/>
      <c r="L89" s="1084"/>
      <c r="M89" s="1084"/>
      <c r="N89" s="1084"/>
      <c r="O89" s="1084"/>
      <c r="P89" s="1084"/>
      <c r="Q89" s="1084"/>
      <c r="R89" s="340"/>
    </row>
    <row r="90" spans="1:18" ht="16" thickBot="1" x14ac:dyDescent="0.4">
      <c r="A90" s="1163">
        <v>8.3333333333333329E-2</v>
      </c>
      <c r="B90" s="1164"/>
      <c r="C90" s="1164"/>
      <c r="D90" s="1164"/>
      <c r="E90" s="1164"/>
      <c r="F90" s="1164"/>
      <c r="G90" s="1164"/>
      <c r="H90" s="1164"/>
      <c r="I90" s="339"/>
      <c r="J90" s="1084"/>
      <c r="K90" s="1084"/>
      <c r="L90" s="1084"/>
      <c r="M90" s="1084"/>
      <c r="N90" s="1084"/>
      <c r="O90" s="1084"/>
      <c r="P90" s="1084"/>
      <c r="Q90" s="1084"/>
      <c r="R90" s="340"/>
    </row>
    <row r="91" spans="1:18" ht="16" thickBot="1" x14ac:dyDescent="0.4">
      <c r="A91" s="1172" t="s">
        <v>145</v>
      </c>
      <c r="B91" s="1173"/>
      <c r="C91" s="1173"/>
      <c r="D91" s="1173"/>
      <c r="E91" s="1173"/>
      <c r="F91" s="1173"/>
      <c r="G91" s="1173"/>
      <c r="H91" s="1173"/>
      <c r="I91" s="358"/>
      <c r="J91" s="1174"/>
      <c r="K91" s="1174"/>
      <c r="L91" s="1174"/>
      <c r="M91" s="1174"/>
      <c r="N91" s="1174"/>
      <c r="O91" s="1174"/>
      <c r="P91" s="1174"/>
      <c r="Q91" s="1174"/>
      <c r="R91" s="359"/>
    </row>
    <row r="92" spans="1:18" ht="16.5" thickTop="1" thickBot="1" x14ac:dyDescent="0.4">
      <c r="A92" s="1175"/>
      <c r="B92" s="1176"/>
      <c r="C92" s="1176"/>
      <c r="D92" s="1176"/>
      <c r="E92" s="1176"/>
      <c r="F92" s="1176"/>
      <c r="G92" s="1176"/>
      <c r="H92" s="1176"/>
      <c r="I92" s="339"/>
      <c r="J92" s="1177" t="s">
        <v>146</v>
      </c>
      <c r="K92" s="1177"/>
      <c r="L92" s="1177"/>
      <c r="M92" s="1177"/>
      <c r="N92" s="1177"/>
      <c r="O92" s="1177"/>
      <c r="P92" s="1177"/>
      <c r="Q92" s="1177"/>
      <c r="R92" s="340"/>
    </row>
    <row r="93" spans="1:18" ht="154.5" thickBot="1" x14ac:dyDescent="0.4">
      <c r="A93" s="1187" t="s">
        <v>147</v>
      </c>
      <c r="B93" s="1188"/>
      <c r="C93" s="1189"/>
      <c r="D93" s="1174"/>
      <c r="E93" s="1174"/>
      <c r="F93" s="1174"/>
      <c r="G93" s="1174"/>
      <c r="H93" s="1174"/>
      <c r="I93" s="21" t="s">
        <v>148</v>
      </c>
      <c r="J93" s="6"/>
      <c r="K93" s="1190" t="s">
        <v>149</v>
      </c>
      <c r="L93" s="1191"/>
      <c r="M93" s="1188"/>
      <c r="N93" s="1190" t="s">
        <v>150</v>
      </c>
      <c r="O93" s="1191"/>
      <c r="P93" s="1188"/>
      <c r="Q93" s="358"/>
      <c r="R93" s="22" t="s">
        <v>151</v>
      </c>
    </row>
    <row r="94" spans="1:18" ht="16.5" thickTop="1" thickBot="1" x14ac:dyDescent="0.4">
      <c r="A94" s="1192">
        <v>1</v>
      </c>
      <c r="B94" s="1193"/>
      <c r="C94" s="1194"/>
      <c r="D94" s="1176"/>
      <c r="E94" s="1176"/>
      <c r="F94" s="1176"/>
      <c r="G94" s="1176"/>
      <c r="H94" s="1176"/>
      <c r="I94" s="336" t="s">
        <v>2</v>
      </c>
      <c r="J94" s="357"/>
      <c r="K94" s="1195" t="s">
        <v>2</v>
      </c>
      <c r="L94" s="1196"/>
      <c r="M94" s="1193"/>
      <c r="N94" s="1195" t="s">
        <v>2</v>
      </c>
      <c r="O94" s="1196"/>
      <c r="P94" s="1193"/>
      <c r="Q94" s="339"/>
      <c r="R94" s="23" t="s">
        <v>2</v>
      </c>
    </row>
    <row r="95" spans="1:18" ht="16" thickBot="1" x14ac:dyDescent="0.4">
      <c r="A95" s="1182">
        <v>2</v>
      </c>
      <c r="B95" s="1183"/>
      <c r="C95" s="1184"/>
      <c r="D95" s="1084"/>
      <c r="E95" s="1084"/>
      <c r="F95" s="1084"/>
      <c r="G95" s="1084"/>
      <c r="H95" s="1084"/>
      <c r="I95" s="336" t="s">
        <v>2</v>
      </c>
      <c r="J95" s="357"/>
      <c r="K95" s="1185" t="s">
        <v>2</v>
      </c>
      <c r="L95" s="1186"/>
      <c r="M95" s="1183"/>
      <c r="N95" s="1185" t="s">
        <v>2</v>
      </c>
      <c r="O95" s="1186"/>
      <c r="P95" s="1183"/>
      <c r="Q95" s="339"/>
      <c r="R95" s="23" t="s">
        <v>2</v>
      </c>
    </row>
    <row r="96" spans="1:18" ht="16" thickBot="1" x14ac:dyDescent="0.4">
      <c r="A96" s="1187" t="s">
        <v>145</v>
      </c>
      <c r="B96" s="1188"/>
      <c r="C96" s="1189"/>
      <c r="D96" s="1174"/>
      <c r="E96" s="1174"/>
      <c r="F96" s="1174"/>
      <c r="G96" s="1174"/>
      <c r="H96" s="1174"/>
      <c r="I96" s="14" t="s">
        <v>2</v>
      </c>
      <c r="J96" s="6"/>
      <c r="K96" s="1190" t="s">
        <v>2</v>
      </c>
      <c r="L96" s="1191"/>
      <c r="M96" s="1188"/>
      <c r="N96" s="1190" t="s">
        <v>2</v>
      </c>
      <c r="O96" s="1191"/>
      <c r="P96" s="1188"/>
      <c r="Q96" s="358"/>
      <c r="R96" s="24" t="s">
        <v>2</v>
      </c>
    </row>
    <row r="97" spans="1:18" ht="15" thickTop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ht="19" x14ac:dyDescent="0.35">
      <c r="A98" s="3" t="s">
        <v>152</v>
      </c>
    </row>
  </sheetData>
  <mergeCells count="248">
    <mergeCell ref="A96:B96"/>
    <mergeCell ref="C96:H96"/>
    <mergeCell ref="K96:M96"/>
    <mergeCell ref="N96:P96"/>
    <mergeCell ref="A94:B94"/>
    <mergeCell ref="C94:H94"/>
    <mergeCell ref="K94:M94"/>
    <mergeCell ref="N94:P94"/>
    <mergeCell ref="A95:B95"/>
    <mergeCell ref="C95:H95"/>
    <mergeCell ref="K95:M95"/>
    <mergeCell ref="N95:P95"/>
    <mergeCell ref="A92:H92"/>
    <mergeCell ref="J92:Q92"/>
    <mergeCell ref="A93:B93"/>
    <mergeCell ref="C93:H93"/>
    <mergeCell ref="K93:M93"/>
    <mergeCell ref="N93:P93"/>
    <mergeCell ref="A89:H89"/>
    <mergeCell ref="J89:Q89"/>
    <mergeCell ref="A90:H90"/>
    <mergeCell ref="J90:Q90"/>
    <mergeCell ref="A91:H91"/>
    <mergeCell ref="J91:Q91"/>
    <mergeCell ref="A86:H86"/>
    <mergeCell ref="J86:Q86"/>
    <mergeCell ref="A87:H87"/>
    <mergeCell ref="I87:I88"/>
    <mergeCell ref="J87:Q88"/>
    <mergeCell ref="R87:R88"/>
    <mergeCell ref="A88:H88"/>
    <mergeCell ref="A77:H77"/>
    <mergeCell ref="J77:Q77"/>
    <mergeCell ref="A78:H84"/>
    <mergeCell ref="I78:I84"/>
    <mergeCell ref="A85:H85"/>
    <mergeCell ref="J85:Q85"/>
    <mergeCell ref="G75:I75"/>
    <mergeCell ref="J75:K75"/>
    <mergeCell ref="M75:N75"/>
    <mergeCell ref="P75:R75"/>
    <mergeCell ref="A76:H76"/>
    <mergeCell ref="J76:O76"/>
    <mergeCell ref="P76:R76"/>
    <mergeCell ref="G73:I73"/>
    <mergeCell ref="J73:K73"/>
    <mergeCell ref="M73:N73"/>
    <mergeCell ref="P73:R73"/>
    <mergeCell ref="G74:I74"/>
    <mergeCell ref="J74:K74"/>
    <mergeCell ref="M74:N74"/>
    <mergeCell ref="P74:R74"/>
    <mergeCell ref="G70:I70"/>
    <mergeCell ref="J70:K70"/>
    <mergeCell ref="M70:N70"/>
    <mergeCell ref="P70:R70"/>
    <mergeCell ref="G72:I72"/>
    <mergeCell ref="J72:K72"/>
    <mergeCell ref="M72:N72"/>
    <mergeCell ref="P72:R72"/>
    <mergeCell ref="G68:I68"/>
    <mergeCell ref="P68:R68"/>
    <mergeCell ref="G69:I69"/>
    <mergeCell ref="J69:K69"/>
    <mergeCell ref="M69:N69"/>
    <mergeCell ref="P69:R69"/>
    <mergeCell ref="G65:I65"/>
    <mergeCell ref="J65:K65"/>
    <mergeCell ref="M65:N65"/>
    <mergeCell ref="P65:R65"/>
    <mergeCell ref="G66:I66"/>
    <mergeCell ref="J66:K66"/>
    <mergeCell ref="M66:N66"/>
    <mergeCell ref="P66:R66"/>
    <mergeCell ref="G63:I63"/>
    <mergeCell ref="J63:K63"/>
    <mergeCell ref="M63:N63"/>
    <mergeCell ref="P63:R63"/>
    <mergeCell ref="G64:I64"/>
    <mergeCell ref="J64:K64"/>
    <mergeCell ref="M64:N64"/>
    <mergeCell ref="P64:R64"/>
    <mergeCell ref="G61:I61"/>
    <mergeCell ref="J61:K61"/>
    <mergeCell ref="M61:N61"/>
    <mergeCell ref="P61:R61"/>
    <mergeCell ref="G62:I62"/>
    <mergeCell ref="J62:K62"/>
    <mergeCell ref="M62:N62"/>
    <mergeCell ref="P62:R62"/>
    <mergeCell ref="G59:I59"/>
    <mergeCell ref="J59:K59"/>
    <mergeCell ref="M59:N59"/>
    <mergeCell ref="P59:R59"/>
    <mergeCell ref="G60:I60"/>
    <mergeCell ref="P60:R60"/>
    <mergeCell ref="G57:I57"/>
    <mergeCell ref="J57:K57"/>
    <mergeCell ref="M57:N57"/>
    <mergeCell ref="P57:R57"/>
    <mergeCell ref="G58:I58"/>
    <mergeCell ref="J58:K58"/>
    <mergeCell ref="M58:N58"/>
    <mergeCell ref="P58:R58"/>
    <mergeCell ref="G55:I55"/>
    <mergeCell ref="J55:K55"/>
    <mergeCell ref="M55:N55"/>
    <mergeCell ref="P55:R55"/>
    <mergeCell ref="G56:I56"/>
    <mergeCell ref="J56:K56"/>
    <mergeCell ref="M56:N56"/>
    <mergeCell ref="P56:R56"/>
    <mergeCell ref="G53:I53"/>
    <mergeCell ref="J53:K53"/>
    <mergeCell ref="M53:N53"/>
    <mergeCell ref="P53:R53"/>
    <mergeCell ref="G54:I54"/>
    <mergeCell ref="J54:K54"/>
    <mergeCell ref="M54:N54"/>
    <mergeCell ref="P54:R54"/>
    <mergeCell ref="G50:I50"/>
    <mergeCell ref="J50:K50"/>
    <mergeCell ref="M50:N50"/>
    <mergeCell ref="P50:R50"/>
    <mergeCell ref="G52:I52"/>
    <mergeCell ref="J52:K52"/>
    <mergeCell ref="M52:N52"/>
    <mergeCell ref="P52:R52"/>
    <mergeCell ref="G48:I48"/>
    <mergeCell ref="J48:K48"/>
    <mergeCell ref="M48:N48"/>
    <mergeCell ref="P48:R48"/>
    <mergeCell ref="G49:I49"/>
    <mergeCell ref="J49:K49"/>
    <mergeCell ref="M49:N49"/>
    <mergeCell ref="P49:R49"/>
    <mergeCell ref="G46:I46"/>
    <mergeCell ref="J46:K46"/>
    <mergeCell ref="M46:N46"/>
    <mergeCell ref="P46:R46"/>
    <mergeCell ref="G47:I47"/>
    <mergeCell ref="J47:K47"/>
    <mergeCell ref="M47:N47"/>
    <mergeCell ref="P47:R47"/>
    <mergeCell ref="G45:I45"/>
    <mergeCell ref="J45:K45"/>
    <mergeCell ref="M45:N45"/>
    <mergeCell ref="P45:R45"/>
    <mergeCell ref="G42:I42"/>
    <mergeCell ref="J42:K42"/>
    <mergeCell ref="M42:N42"/>
    <mergeCell ref="P42:R42"/>
    <mergeCell ref="G43:I43"/>
    <mergeCell ref="J43:K43"/>
    <mergeCell ref="M43:N43"/>
    <mergeCell ref="P43:R43"/>
    <mergeCell ref="A40:F40"/>
    <mergeCell ref="G40:I40"/>
    <mergeCell ref="J40:K40"/>
    <mergeCell ref="M40:N40"/>
    <mergeCell ref="P40:R40"/>
    <mergeCell ref="G41:I41"/>
    <mergeCell ref="J41:K41"/>
    <mergeCell ref="M41:N41"/>
    <mergeCell ref="G44:I44"/>
    <mergeCell ref="J44:K44"/>
    <mergeCell ref="M44:N44"/>
    <mergeCell ref="P44:R44"/>
    <mergeCell ref="A38:F39"/>
    <mergeCell ref="G38:I39"/>
    <mergeCell ref="J38:O38"/>
    <mergeCell ref="P38:R39"/>
    <mergeCell ref="J39:K39"/>
    <mergeCell ref="M39:N39"/>
    <mergeCell ref="A36:G36"/>
    <mergeCell ref="H36:O36"/>
    <mergeCell ref="P36:R36"/>
    <mergeCell ref="A37:G37"/>
    <mergeCell ref="H37:O37"/>
    <mergeCell ref="P37:R37"/>
    <mergeCell ref="A34:G34"/>
    <mergeCell ref="H34:O34"/>
    <mergeCell ref="P34:R34"/>
    <mergeCell ref="A35:G35"/>
    <mergeCell ref="H35:O35"/>
    <mergeCell ref="P35:R35"/>
    <mergeCell ref="A32:G32"/>
    <mergeCell ref="H32:O32"/>
    <mergeCell ref="P32:R32"/>
    <mergeCell ref="A33:G33"/>
    <mergeCell ref="H33:O33"/>
    <mergeCell ref="P33:R33"/>
    <mergeCell ref="A30:G30"/>
    <mergeCell ref="H30:O30"/>
    <mergeCell ref="P30:R30"/>
    <mergeCell ref="A31:G31"/>
    <mergeCell ref="H31:O31"/>
    <mergeCell ref="P31:R31"/>
    <mergeCell ref="A25:C25"/>
    <mergeCell ref="D25:L25"/>
    <mergeCell ref="M25:R25"/>
    <mergeCell ref="A26:H26"/>
    <mergeCell ref="I26:R26"/>
    <mergeCell ref="A29:G29"/>
    <mergeCell ref="H29:O29"/>
    <mergeCell ref="P29:R29"/>
    <mergeCell ref="A23:C23"/>
    <mergeCell ref="D23:L23"/>
    <mergeCell ref="M23:R23"/>
    <mergeCell ref="A24:C24"/>
    <mergeCell ref="D24:L24"/>
    <mergeCell ref="M24:R24"/>
    <mergeCell ref="A21:C21"/>
    <mergeCell ref="D21:L21"/>
    <mergeCell ref="M21:R21"/>
    <mergeCell ref="A22:C22"/>
    <mergeCell ref="D22:L22"/>
    <mergeCell ref="M22:R22"/>
    <mergeCell ref="A18:E18"/>
    <mergeCell ref="F18:R18"/>
    <mergeCell ref="A19:R19"/>
    <mergeCell ref="A20:R20"/>
    <mergeCell ref="A14:E14"/>
    <mergeCell ref="F14:R14"/>
    <mergeCell ref="A15:E15"/>
    <mergeCell ref="F15:R15"/>
    <mergeCell ref="A16:E16"/>
    <mergeCell ref="F16:R16"/>
    <mergeCell ref="A13:E13"/>
    <mergeCell ref="F13:R13"/>
    <mergeCell ref="A8:E8"/>
    <mergeCell ref="F8:R8"/>
    <mergeCell ref="A9:E9"/>
    <mergeCell ref="F9:R9"/>
    <mergeCell ref="A10:E10"/>
    <mergeCell ref="F10:R10"/>
    <mergeCell ref="A17:E17"/>
    <mergeCell ref="F17:R17"/>
    <mergeCell ref="A1:R1"/>
    <mergeCell ref="A4:O4"/>
    <mergeCell ref="P4:R6"/>
    <mergeCell ref="A5:O5"/>
    <mergeCell ref="A6:O6"/>
    <mergeCell ref="A7:R7"/>
    <mergeCell ref="A11:E11"/>
    <mergeCell ref="F11:R11"/>
    <mergeCell ref="A12:E12"/>
    <mergeCell ref="F12:R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DCB0-8A5F-48A9-83B6-86DFDC1DD22C}">
  <dimension ref="B2:S88"/>
  <sheetViews>
    <sheetView view="pageBreakPreview" topLeftCell="A21" zoomScale="70" zoomScaleNormal="70" zoomScaleSheetLayoutView="70" workbookViewId="0">
      <selection activeCell="M42" sqref="M42"/>
    </sheetView>
  </sheetViews>
  <sheetFormatPr defaultRowHeight="14.5" x14ac:dyDescent="0.35"/>
  <cols>
    <col min="1" max="3" width="4.1796875" customWidth="1"/>
    <col min="4" max="4" width="5.453125" customWidth="1"/>
    <col min="5" max="6" width="4.1796875" customWidth="1"/>
    <col min="7" max="7" width="7.1796875" customWidth="1"/>
    <col min="10" max="10" width="38.1796875" customWidth="1"/>
    <col min="11" max="12" width="6" customWidth="1"/>
    <col min="13" max="13" width="11.81640625" customWidth="1"/>
    <col min="14" max="15" width="8.1796875" customWidth="1"/>
    <col min="16" max="16" width="12.90625" customWidth="1"/>
    <col min="17" max="17" width="6.26953125" hidden="1" customWidth="1"/>
    <col min="18" max="18" width="17.7265625" customWidth="1"/>
    <col min="19" max="19" width="2.36328125" customWidth="1"/>
    <col min="20" max="20" width="4.54296875" customWidth="1"/>
  </cols>
  <sheetData>
    <row r="2" spans="2:19" ht="15.5" x14ac:dyDescent="0.35">
      <c r="B2" s="1073" t="s">
        <v>0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</row>
    <row r="3" spans="2:19" ht="15.5" x14ac:dyDescent="0.35">
      <c r="Q3" s="25" t="s">
        <v>1</v>
      </c>
    </row>
    <row r="4" spans="2:19" ht="15" thickBot="1" x14ac:dyDescent="0.4">
      <c r="B4" s="11" t="s">
        <v>2</v>
      </c>
    </row>
    <row r="5" spans="2:19" ht="15" customHeight="1" thickBot="1" x14ac:dyDescent="0.4">
      <c r="B5" s="1523" t="s">
        <v>3</v>
      </c>
      <c r="C5" s="1524"/>
      <c r="D5" s="1524"/>
      <c r="E5" s="1524"/>
      <c r="F5" s="1524"/>
      <c r="G5" s="1524"/>
      <c r="H5" s="1524"/>
      <c r="I5" s="1524"/>
      <c r="J5" s="1524"/>
      <c r="K5" s="1524"/>
      <c r="L5" s="1524"/>
      <c r="M5" s="1524"/>
      <c r="N5" s="1524"/>
      <c r="O5" s="1524"/>
      <c r="P5" s="1525"/>
      <c r="Q5" s="1547" t="s">
        <v>4</v>
      </c>
      <c r="R5" s="1548"/>
      <c r="S5" s="1549"/>
    </row>
    <row r="6" spans="2:19" ht="15" customHeight="1" thickBot="1" x14ac:dyDescent="0.4">
      <c r="B6" s="1523" t="s">
        <v>5</v>
      </c>
      <c r="C6" s="1524"/>
      <c r="D6" s="1524"/>
      <c r="E6" s="1524"/>
      <c r="F6" s="1524"/>
      <c r="G6" s="1524"/>
      <c r="H6" s="1524"/>
      <c r="I6" s="1524"/>
      <c r="J6" s="1524"/>
      <c r="K6" s="1524"/>
      <c r="L6" s="1524"/>
      <c r="M6" s="1524"/>
      <c r="N6" s="1524"/>
      <c r="O6" s="1524"/>
      <c r="P6" s="1525"/>
      <c r="Q6" s="1550"/>
      <c r="R6" s="1551"/>
      <c r="S6" s="1552"/>
    </row>
    <row r="7" spans="2:19" ht="15" customHeight="1" thickBot="1" x14ac:dyDescent="0.4">
      <c r="B7" s="1523" t="s">
        <v>811</v>
      </c>
      <c r="C7" s="1524"/>
      <c r="D7" s="1524"/>
      <c r="E7" s="1524"/>
      <c r="F7" s="1524"/>
      <c r="G7" s="1524"/>
      <c r="H7" s="1524"/>
      <c r="I7" s="1524"/>
      <c r="J7" s="1524"/>
      <c r="K7" s="1524"/>
      <c r="L7" s="1524"/>
      <c r="M7" s="1524"/>
      <c r="N7" s="1524"/>
      <c r="O7" s="1524"/>
      <c r="P7" s="1525"/>
      <c r="Q7" s="1553"/>
      <c r="R7" s="1554"/>
      <c r="S7" s="1555"/>
    </row>
    <row r="8" spans="2:19" ht="15" customHeight="1" thickBot="1" x14ac:dyDescent="0.4">
      <c r="B8" s="1185" t="s">
        <v>7</v>
      </c>
      <c r="C8" s="1186"/>
      <c r="D8" s="1186"/>
      <c r="E8" s="1186"/>
      <c r="F8" s="1186"/>
      <c r="G8" s="1186"/>
      <c r="H8" s="1186"/>
      <c r="I8" s="1186"/>
      <c r="J8" s="1186"/>
      <c r="K8" s="1186"/>
      <c r="L8" s="1186"/>
      <c r="M8" s="1186"/>
      <c r="N8" s="1186"/>
      <c r="O8" s="1186"/>
      <c r="P8" s="1186"/>
      <c r="Q8" s="1186"/>
      <c r="R8" s="1186"/>
      <c r="S8" s="1183"/>
    </row>
    <row r="9" spans="2:19" ht="27" customHeight="1" thickBot="1" x14ac:dyDescent="0.4">
      <c r="B9" s="1070" t="s">
        <v>8</v>
      </c>
      <c r="C9" s="1071"/>
      <c r="D9" s="1071"/>
      <c r="E9" s="1071"/>
      <c r="F9" s="1072"/>
      <c r="G9" s="1070" t="s">
        <v>655</v>
      </c>
      <c r="H9" s="1071"/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2"/>
    </row>
    <row r="10" spans="2:19" ht="15" customHeight="1" thickBot="1" x14ac:dyDescent="0.4">
      <c r="B10" s="1070" t="s">
        <v>10</v>
      </c>
      <c r="C10" s="1071"/>
      <c r="D10" s="1071"/>
      <c r="E10" s="1071"/>
      <c r="F10" s="1072"/>
      <c r="G10" s="1070" t="s">
        <v>656</v>
      </c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2"/>
    </row>
    <row r="11" spans="2:19" ht="15" customHeight="1" thickBot="1" x14ac:dyDescent="0.4">
      <c r="B11" s="1070" t="s">
        <v>12</v>
      </c>
      <c r="C11" s="1071"/>
      <c r="D11" s="1071"/>
      <c r="E11" s="1071"/>
      <c r="F11" s="1072"/>
      <c r="G11" s="1070" t="s">
        <v>812</v>
      </c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2"/>
    </row>
    <row r="12" spans="2:19" ht="15" customHeight="1" thickBot="1" x14ac:dyDescent="0.4">
      <c r="B12" s="1070" t="s">
        <v>14</v>
      </c>
      <c r="C12" s="1071"/>
      <c r="D12" s="1071"/>
      <c r="E12" s="1071"/>
      <c r="F12" s="1072"/>
      <c r="G12" s="1070" t="s">
        <v>813</v>
      </c>
      <c r="H12" s="1071"/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2"/>
    </row>
    <row r="13" spans="2:19" ht="15" customHeight="1" thickBot="1" x14ac:dyDescent="0.4">
      <c r="B13" s="1070" t="s">
        <v>16</v>
      </c>
      <c r="C13" s="1071"/>
      <c r="D13" s="1071"/>
      <c r="E13" s="1071"/>
      <c r="F13" s="1072"/>
      <c r="G13" s="1070" t="s">
        <v>658</v>
      </c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2"/>
    </row>
    <row r="14" spans="2:19" ht="15" customHeight="1" thickBot="1" x14ac:dyDescent="0.4">
      <c r="B14" s="1070" t="s">
        <v>18</v>
      </c>
      <c r="C14" s="1071"/>
      <c r="D14" s="1071"/>
      <c r="E14" s="1071"/>
      <c r="F14" s="1072"/>
      <c r="G14" s="1070" t="s">
        <v>1167</v>
      </c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2"/>
    </row>
    <row r="15" spans="2:19" ht="15" customHeight="1" thickBot="1" x14ac:dyDescent="0.4">
      <c r="B15" s="1070" t="s">
        <v>20</v>
      </c>
      <c r="C15" s="1071"/>
      <c r="D15" s="1071"/>
      <c r="E15" s="1071"/>
      <c r="F15" s="1072"/>
      <c r="G15" s="1070" t="s">
        <v>815</v>
      </c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2"/>
    </row>
    <row r="16" spans="2:19" ht="15" customHeight="1" thickBot="1" x14ac:dyDescent="0.4">
      <c r="B16" s="1070" t="s">
        <v>22</v>
      </c>
      <c r="C16" s="1071"/>
      <c r="D16" s="1071"/>
      <c r="E16" s="1071"/>
      <c r="F16" s="1072"/>
      <c r="G16" s="1070" t="s">
        <v>816</v>
      </c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2"/>
    </row>
    <row r="17" spans="2:19" ht="15" customHeight="1" thickBot="1" x14ac:dyDescent="0.4">
      <c r="B17" s="1070" t="s">
        <v>662</v>
      </c>
      <c r="C17" s="1071"/>
      <c r="D17" s="1071"/>
      <c r="E17" s="1071"/>
      <c r="F17" s="1072"/>
      <c r="G17" s="1070" t="s">
        <v>1168</v>
      </c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2"/>
    </row>
    <row r="18" spans="2:19" ht="15" customHeight="1" thickBot="1" x14ac:dyDescent="0.4">
      <c r="B18" s="1070" t="s">
        <v>664</v>
      </c>
      <c r="C18" s="1071"/>
      <c r="D18" s="1071"/>
      <c r="E18" s="1071"/>
      <c r="F18" s="1072"/>
      <c r="G18" s="1070" t="s">
        <v>818</v>
      </c>
      <c r="H18" s="1071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2"/>
    </row>
    <row r="19" spans="2:19" ht="15" customHeight="1" thickBot="1" x14ac:dyDescent="0.4">
      <c r="B19" s="1070" t="s">
        <v>666</v>
      </c>
      <c r="C19" s="1071"/>
      <c r="D19" s="1071"/>
      <c r="E19" s="1071"/>
      <c r="F19" s="1072"/>
      <c r="G19" s="1070" t="s">
        <v>819</v>
      </c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2"/>
    </row>
    <row r="20" spans="2:19" ht="15" thickBot="1" x14ac:dyDescent="0.4">
      <c r="B20" s="1556" t="s">
        <v>2</v>
      </c>
      <c r="C20" s="1557"/>
      <c r="D20" s="1557"/>
      <c r="E20" s="1557"/>
      <c r="F20" s="1557"/>
      <c r="G20" s="1557"/>
      <c r="H20" s="1557"/>
      <c r="I20" s="1557"/>
      <c r="J20" s="1557"/>
      <c r="K20" s="1557"/>
      <c r="L20" s="1557"/>
      <c r="M20" s="1557"/>
      <c r="N20" s="1557"/>
      <c r="O20" s="1557"/>
      <c r="P20" s="1557"/>
      <c r="Q20" s="1557"/>
      <c r="R20" s="1557"/>
      <c r="S20" s="1558"/>
    </row>
    <row r="21" spans="2:19" ht="15" thickBot="1" x14ac:dyDescent="0.4">
      <c r="B21" s="1185" t="s">
        <v>2</v>
      </c>
      <c r="C21" s="1186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6"/>
      <c r="O21" s="1186"/>
      <c r="P21" s="1186"/>
      <c r="Q21" s="1186"/>
      <c r="R21" s="1186"/>
      <c r="S21" s="1183"/>
    </row>
    <row r="22" spans="2:19" ht="15" customHeight="1" thickBot="1" x14ac:dyDescent="0.4">
      <c r="B22" s="1070" t="s">
        <v>29</v>
      </c>
      <c r="C22" s="1071"/>
      <c r="D22" s="1072"/>
      <c r="E22" s="1185" t="s">
        <v>30</v>
      </c>
      <c r="F22" s="1186"/>
      <c r="G22" s="1186"/>
      <c r="H22" s="1186"/>
      <c r="I22" s="1186"/>
      <c r="J22" s="1186"/>
      <c r="K22" s="1186"/>
      <c r="L22" s="1186"/>
      <c r="M22" s="1183"/>
      <c r="N22" s="1185" t="s">
        <v>31</v>
      </c>
      <c r="O22" s="1186"/>
      <c r="P22" s="1186"/>
      <c r="Q22" s="1186"/>
      <c r="R22" s="1186"/>
      <c r="S22" s="1183"/>
    </row>
    <row r="23" spans="2:19" ht="31.5" customHeight="1" thickBot="1" x14ac:dyDescent="0.4">
      <c r="B23" s="1070" t="s">
        <v>32</v>
      </c>
      <c r="C23" s="1071"/>
      <c r="D23" s="1072"/>
      <c r="E23" s="1070" t="s">
        <v>1169</v>
      </c>
      <c r="F23" s="1071"/>
      <c r="G23" s="1071"/>
      <c r="H23" s="1071"/>
      <c r="I23" s="1071"/>
      <c r="J23" s="1071"/>
      <c r="K23" s="1071"/>
      <c r="L23" s="1071"/>
      <c r="M23" s="1072"/>
      <c r="N23" s="1070" t="s">
        <v>2</v>
      </c>
      <c r="O23" s="1071"/>
      <c r="P23" s="1071"/>
      <c r="Q23" s="1071"/>
      <c r="R23" s="1071"/>
      <c r="S23" s="1072"/>
    </row>
    <row r="24" spans="2:19" ht="15" customHeight="1" thickBot="1" x14ac:dyDescent="0.4">
      <c r="B24" s="1070" t="s">
        <v>34</v>
      </c>
      <c r="C24" s="1071"/>
      <c r="D24" s="1072"/>
      <c r="E24" s="1070" t="s">
        <v>2</v>
      </c>
      <c r="F24" s="1071"/>
      <c r="G24" s="1071"/>
      <c r="H24" s="1071"/>
      <c r="I24" s="1071"/>
      <c r="J24" s="1071"/>
      <c r="K24" s="1071"/>
      <c r="L24" s="1071"/>
      <c r="M24" s="1072"/>
      <c r="N24" s="1070" t="s">
        <v>2</v>
      </c>
      <c r="O24" s="1071"/>
      <c r="P24" s="1071"/>
      <c r="Q24" s="1071"/>
      <c r="R24" s="1071"/>
      <c r="S24" s="1072"/>
    </row>
    <row r="25" spans="2:19" ht="15" customHeight="1" thickBot="1" x14ac:dyDescent="0.4">
      <c r="B25" s="1070" t="s">
        <v>37</v>
      </c>
      <c r="C25" s="1071"/>
      <c r="D25" s="1072"/>
      <c r="E25" s="1070" t="s">
        <v>607</v>
      </c>
      <c r="F25" s="1071"/>
      <c r="G25" s="1071"/>
      <c r="H25" s="1071"/>
      <c r="I25" s="1071"/>
      <c r="J25" s="1071"/>
      <c r="K25" s="1071"/>
      <c r="L25" s="1071"/>
      <c r="M25" s="1072"/>
      <c r="N25" s="1070" t="s">
        <v>2</v>
      </c>
      <c r="O25" s="1071"/>
      <c r="P25" s="1071"/>
      <c r="Q25" s="1071"/>
      <c r="R25" s="1071"/>
      <c r="S25" s="1072"/>
    </row>
    <row r="26" spans="2:19" ht="15" customHeight="1" thickBot="1" x14ac:dyDescent="0.4">
      <c r="B26" s="1070" t="s">
        <v>39</v>
      </c>
      <c r="C26" s="1071"/>
      <c r="D26" s="1072"/>
      <c r="E26" s="1070" t="s">
        <v>821</v>
      </c>
      <c r="F26" s="1071"/>
      <c r="G26" s="1071"/>
      <c r="H26" s="1071"/>
      <c r="I26" s="1071"/>
      <c r="J26" s="1071"/>
      <c r="K26" s="1071"/>
      <c r="L26" s="1071"/>
      <c r="M26" s="1072"/>
      <c r="N26" s="1070" t="s">
        <v>2</v>
      </c>
      <c r="O26" s="1071"/>
      <c r="P26" s="1071"/>
      <c r="Q26" s="1071"/>
      <c r="R26" s="1071"/>
      <c r="S26" s="1072"/>
    </row>
    <row r="27" spans="2:19" ht="37.5" customHeight="1" thickBot="1" x14ac:dyDescent="0.4">
      <c r="B27" s="1070" t="s">
        <v>822</v>
      </c>
      <c r="C27" s="1071"/>
      <c r="D27" s="1071"/>
      <c r="E27" s="1071"/>
      <c r="F27" s="1071"/>
      <c r="G27" s="1071"/>
      <c r="H27" s="1071"/>
      <c r="I27" s="1072"/>
      <c r="J27" s="1559"/>
      <c r="K27" s="1080"/>
      <c r="L27" s="1080"/>
      <c r="M27" s="1080"/>
      <c r="N27" s="1080"/>
      <c r="O27" s="1080"/>
      <c r="P27" s="1080"/>
      <c r="Q27" s="1080"/>
      <c r="R27" s="1080"/>
      <c r="S27" s="1081"/>
    </row>
    <row r="28" spans="2:19" x14ac:dyDescent="0.35">
      <c r="B28" s="9"/>
      <c r="C28" s="9"/>
      <c r="D28" s="9"/>
      <c r="E28" s="9"/>
      <c r="F28" s="9"/>
    </row>
    <row r="29" spans="2:19" ht="16" thickBot="1" x14ac:dyDescent="0.4">
      <c r="B29" s="1017"/>
    </row>
    <row r="30" spans="2:19" ht="16" thickBot="1" x14ac:dyDescent="0.4">
      <c r="B30" s="1436"/>
      <c r="C30" s="1437"/>
      <c r="D30" s="1437"/>
      <c r="E30" s="1437"/>
      <c r="F30" s="1437"/>
      <c r="G30" s="1437"/>
      <c r="H30" s="1437"/>
      <c r="I30" s="1438" t="s">
        <v>2</v>
      </c>
      <c r="J30" s="1438"/>
      <c r="K30" s="1438"/>
      <c r="L30" s="1438"/>
      <c r="M30" s="1438"/>
      <c r="N30" s="1438"/>
      <c r="O30" s="1438"/>
      <c r="P30" s="1438"/>
      <c r="Q30" s="1437"/>
      <c r="R30" s="1437"/>
      <c r="S30" s="1439"/>
    </row>
    <row r="31" spans="2:19" ht="16" thickBot="1" x14ac:dyDescent="0.4">
      <c r="B31" s="1082" t="s">
        <v>2</v>
      </c>
      <c r="C31" s="1083"/>
      <c r="D31" s="1083"/>
      <c r="E31" s="1083"/>
      <c r="F31" s="1083"/>
      <c r="G31" s="1083"/>
      <c r="H31" s="1083"/>
      <c r="I31" s="1084"/>
      <c r="J31" s="1084"/>
      <c r="K31" s="1084"/>
      <c r="L31" s="1084"/>
      <c r="M31" s="1084"/>
      <c r="N31" s="1084"/>
      <c r="O31" s="1084"/>
      <c r="P31" s="1084"/>
      <c r="Q31" s="1084"/>
      <c r="R31" s="1084"/>
      <c r="S31" s="1085"/>
    </row>
    <row r="32" spans="2:19" ht="16" customHeight="1" thickBot="1" x14ac:dyDescent="0.4">
      <c r="B32" s="1427"/>
      <c r="C32" s="1084"/>
      <c r="D32" s="1084"/>
      <c r="E32" s="1084"/>
      <c r="F32" s="1084"/>
      <c r="G32" s="1084"/>
      <c r="H32" s="1084"/>
      <c r="I32" s="1428" t="s">
        <v>135</v>
      </c>
      <c r="J32" s="1428"/>
      <c r="K32" s="1428"/>
      <c r="L32" s="1428"/>
      <c r="M32" s="1428"/>
      <c r="N32" s="1428"/>
      <c r="O32" s="1428"/>
      <c r="P32" s="1428"/>
      <c r="Q32" s="1084"/>
      <c r="R32" s="1084"/>
      <c r="S32" s="1085"/>
    </row>
    <row r="33" spans="2:19" ht="16" customHeight="1" thickBot="1" x14ac:dyDescent="0.4">
      <c r="B33" s="1098" t="s">
        <v>42</v>
      </c>
      <c r="C33" s="1089"/>
      <c r="D33" s="1089"/>
      <c r="E33" s="1089"/>
      <c r="F33" s="1089"/>
      <c r="G33" s="1089"/>
      <c r="H33" s="1089"/>
      <c r="I33" s="1089" t="s">
        <v>1194</v>
      </c>
      <c r="J33" s="1089"/>
      <c r="K33" s="1089"/>
      <c r="L33" s="1089"/>
      <c r="M33" s="1089"/>
      <c r="N33" s="1089"/>
      <c r="O33" s="1089"/>
      <c r="P33" s="1089"/>
      <c r="Q33" s="1084"/>
      <c r="R33" s="1084"/>
      <c r="S33" s="1085"/>
    </row>
    <row r="34" spans="2:19" ht="16" customHeight="1" thickBot="1" x14ac:dyDescent="0.4">
      <c r="B34" s="1082" t="s">
        <v>44</v>
      </c>
      <c r="C34" s="1083"/>
      <c r="D34" s="1083"/>
      <c r="E34" s="1083"/>
      <c r="F34" s="1083"/>
      <c r="G34" s="1083"/>
      <c r="H34" s="1083"/>
      <c r="I34" s="1089" t="s">
        <v>824</v>
      </c>
      <c r="J34" s="1089"/>
      <c r="K34" s="1089"/>
      <c r="L34" s="1089"/>
      <c r="M34" s="1089"/>
      <c r="N34" s="1089"/>
      <c r="O34" s="1089"/>
      <c r="P34" s="1089"/>
      <c r="Q34" s="1084"/>
      <c r="R34" s="1084"/>
      <c r="S34" s="1085"/>
    </row>
    <row r="35" spans="2:19" ht="16" customHeight="1" thickBot="1" x14ac:dyDescent="0.4">
      <c r="B35" s="1098" t="s">
        <v>46</v>
      </c>
      <c r="C35" s="1089"/>
      <c r="D35" s="1089"/>
      <c r="E35" s="1089"/>
      <c r="F35" s="1089"/>
      <c r="G35" s="1089"/>
      <c r="H35" s="1089"/>
      <c r="I35" s="1089" t="s">
        <v>825</v>
      </c>
      <c r="J35" s="1089"/>
      <c r="K35" s="1089"/>
      <c r="L35" s="1089"/>
      <c r="M35" s="1089"/>
      <c r="N35" s="1089"/>
      <c r="O35" s="1089"/>
      <c r="P35" s="1089"/>
      <c r="Q35" s="1084"/>
      <c r="R35" s="1084"/>
      <c r="S35" s="1085"/>
    </row>
    <row r="36" spans="2:19" ht="16" customHeight="1" thickBot="1" x14ac:dyDescent="0.4">
      <c r="B36" s="1082" t="s">
        <v>50</v>
      </c>
      <c r="C36" s="1083"/>
      <c r="D36" s="1083"/>
      <c r="E36" s="1083"/>
      <c r="F36" s="1083"/>
      <c r="G36" s="1083"/>
      <c r="H36" s="1083"/>
      <c r="I36" s="1089" t="s">
        <v>826</v>
      </c>
      <c r="J36" s="1089"/>
      <c r="K36" s="1089"/>
      <c r="L36" s="1089"/>
      <c r="M36" s="1089"/>
      <c r="N36" s="1089"/>
      <c r="O36" s="1089"/>
      <c r="P36" s="1089"/>
      <c r="Q36" s="1084"/>
      <c r="R36" s="1084"/>
      <c r="S36" s="1085"/>
    </row>
    <row r="37" spans="2:19" ht="16" customHeight="1" thickBot="1" x14ac:dyDescent="0.4">
      <c r="B37" s="1082" t="s">
        <v>48</v>
      </c>
      <c r="C37" s="1083"/>
      <c r="D37" s="1083"/>
      <c r="E37" s="1083"/>
      <c r="F37" s="1083"/>
      <c r="G37" s="1083"/>
      <c r="H37" s="1083"/>
      <c r="I37" s="1089" t="s">
        <v>679</v>
      </c>
      <c r="J37" s="1089"/>
      <c r="K37" s="1089"/>
      <c r="L37" s="1089"/>
      <c r="M37" s="1089"/>
      <c r="N37" s="1089"/>
      <c r="O37" s="1089"/>
      <c r="P37" s="1089"/>
      <c r="Q37" s="1084"/>
      <c r="R37" s="1084"/>
      <c r="S37" s="1085"/>
    </row>
    <row r="38" spans="2:19" ht="16" customHeight="1" thickBot="1" x14ac:dyDescent="0.4">
      <c r="B38" s="1098" t="s">
        <v>680</v>
      </c>
      <c r="C38" s="1089"/>
      <c r="D38" s="1089"/>
      <c r="E38" s="1089"/>
      <c r="F38" s="1089"/>
      <c r="G38" s="1089"/>
      <c r="H38" s="1089"/>
      <c r="I38" s="1186" t="s">
        <v>2</v>
      </c>
      <c r="J38" s="1186"/>
      <c r="K38" s="1186"/>
      <c r="L38" s="1186"/>
      <c r="M38" s="1186"/>
      <c r="N38" s="1186"/>
      <c r="O38" s="1186"/>
      <c r="P38" s="1186"/>
      <c r="Q38" s="1084"/>
      <c r="R38" s="1084"/>
      <c r="S38" s="1085"/>
    </row>
    <row r="39" spans="2:19" ht="15" customHeight="1" thickBot="1" x14ac:dyDescent="0.4">
      <c r="B39" s="1343" t="s">
        <v>55</v>
      </c>
      <c r="C39" s="1092"/>
      <c r="D39" s="1092"/>
      <c r="E39" s="1092"/>
      <c r="F39" s="1092"/>
      <c r="G39" s="1344"/>
      <c r="H39" s="1347" t="s">
        <v>56</v>
      </c>
      <c r="I39" s="1092"/>
      <c r="J39" s="1344"/>
      <c r="K39" s="1185" t="s">
        <v>57</v>
      </c>
      <c r="L39" s="1186"/>
      <c r="M39" s="1186"/>
      <c r="N39" s="1186"/>
      <c r="O39" s="1186"/>
      <c r="P39" s="1183"/>
      <c r="Q39" s="1347" t="s">
        <v>58</v>
      </c>
      <c r="R39" s="1092"/>
      <c r="S39" s="1350"/>
    </row>
    <row r="40" spans="2:19" ht="37" customHeight="1" thickBot="1" x14ac:dyDescent="0.4">
      <c r="B40" s="1345"/>
      <c r="C40" s="1171"/>
      <c r="D40" s="1171"/>
      <c r="E40" s="1171"/>
      <c r="F40" s="1171"/>
      <c r="G40" s="1346"/>
      <c r="H40" s="1348"/>
      <c r="I40" s="1171"/>
      <c r="J40" s="1346"/>
      <c r="K40" s="1185" t="s">
        <v>59</v>
      </c>
      <c r="L40" s="1183"/>
      <c r="M40" s="981" t="s">
        <v>60</v>
      </c>
      <c r="N40" s="1185" t="s">
        <v>61</v>
      </c>
      <c r="O40" s="1183"/>
      <c r="P40" s="15" t="s">
        <v>62</v>
      </c>
      <c r="Q40" s="1348"/>
      <c r="R40" s="1171"/>
      <c r="S40" s="1351"/>
    </row>
    <row r="41" spans="2:19" ht="15" customHeight="1" thickBot="1" x14ac:dyDescent="0.4">
      <c r="B41" s="1182">
        <v>1</v>
      </c>
      <c r="C41" s="1186"/>
      <c r="D41" s="1186"/>
      <c r="E41" s="1186"/>
      <c r="F41" s="1186"/>
      <c r="G41" s="1183"/>
      <c r="H41" s="1185">
        <v>2</v>
      </c>
      <c r="I41" s="1186"/>
      <c r="J41" s="1183"/>
      <c r="K41" s="1185">
        <v>3</v>
      </c>
      <c r="L41" s="1183"/>
      <c r="M41" s="981">
        <v>4</v>
      </c>
      <c r="N41" s="1185">
        <v>5</v>
      </c>
      <c r="O41" s="1183"/>
      <c r="P41" s="981">
        <v>6</v>
      </c>
      <c r="Q41" s="1185" t="s">
        <v>63</v>
      </c>
      <c r="R41" s="1186"/>
      <c r="S41" s="1341"/>
    </row>
    <row r="42" spans="2:19" s="466" customFormat="1" ht="23.15" customHeight="1" thickBot="1" x14ac:dyDescent="0.4">
      <c r="B42" s="82">
        <v>5</v>
      </c>
      <c r="C42" s="83">
        <v>1</v>
      </c>
      <c r="D42" s="83"/>
      <c r="E42" s="84"/>
      <c r="F42" s="84"/>
      <c r="G42" s="84"/>
      <c r="H42" s="1560" t="s">
        <v>464</v>
      </c>
      <c r="I42" s="1561"/>
      <c r="J42" s="1562"/>
      <c r="K42" s="1563"/>
      <c r="L42" s="1564"/>
      <c r="M42" s="615"/>
      <c r="N42" s="1565"/>
      <c r="O42" s="1566"/>
      <c r="P42" s="616"/>
      <c r="Q42" s="1000">
        <f>Q43</f>
        <v>9998000</v>
      </c>
      <c r="R42" s="1001">
        <f>Q43</f>
        <v>9998000</v>
      </c>
      <c r="S42" s="1002"/>
    </row>
    <row r="43" spans="2:19" s="623" customFormat="1" ht="23.15" customHeight="1" thickBot="1" x14ac:dyDescent="0.4">
      <c r="B43" s="617">
        <v>5</v>
      </c>
      <c r="C43" s="618">
        <v>1</v>
      </c>
      <c r="D43" s="619" t="s">
        <v>73</v>
      </c>
      <c r="E43" s="620"/>
      <c r="F43" s="620"/>
      <c r="G43" s="620"/>
      <c r="H43" s="1587" t="s">
        <v>118</v>
      </c>
      <c r="I43" s="1588"/>
      <c r="J43" s="1589"/>
      <c r="K43" s="1590"/>
      <c r="L43" s="1591"/>
      <c r="M43" s="621"/>
      <c r="N43" s="1592"/>
      <c r="O43" s="1593"/>
      <c r="P43" s="622"/>
      <c r="Q43" s="1592">
        <f>Q44</f>
        <v>9998000</v>
      </c>
      <c r="R43" s="1594"/>
      <c r="S43" s="1595"/>
    </row>
    <row r="44" spans="2:19" s="466" customFormat="1" ht="23.15" customHeight="1" thickBot="1" x14ac:dyDescent="0.4">
      <c r="B44" s="82">
        <v>5</v>
      </c>
      <c r="C44" s="83">
        <v>1</v>
      </c>
      <c r="D44" s="85" t="s">
        <v>73</v>
      </c>
      <c r="E44" s="86" t="s">
        <v>65</v>
      </c>
      <c r="F44" s="84"/>
      <c r="G44" s="84"/>
      <c r="H44" s="1596" t="s">
        <v>681</v>
      </c>
      <c r="I44" s="1597"/>
      <c r="J44" s="1598"/>
      <c r="K44" s="1599"/>
      <c r="L44" s="1600"/>
      <c r="M44" s="624"/>
      <c r="N44" s="1601"/>
      <c r="O44" s="1602"/>
      <c r="P44" s="625"/>
      <c r="Q44" s="1601">
        <f>Q45</f>
        <v>9998000</v>
      </c>
      <c r="R44" s="1603"/>
      <c r="S44" s="1604"/>
    </row>
    <row r="45" spans="2:19" s="466" customFormat="1" ht="23.15" customHeight="1" thickBot="1" x14ac:dyDescent="0.4">
      <c r="B45" s="82">
        <v>5</v>
      </c>
      <c r="C45" s="83">
        <v>1</v>
      </c>
      <c r="D45" s="85" t="s">
        <v>73</v>
      </c>
      <c r="E45" s="86" t="s">
        <v>65</v>
      </c>
      <c r="F45" s="86" t="s">
        <v>65</v>
      </c>
      <c r="G45" s="84"/>
      <c r="H45" s="1567" t="s">
        <v>120</v>
      </c>
      <c r="I45" s="1568"/>
      <c r="J45" s="1569"/>
      <c r="K45" s="1570"/>
      <c r="L45" s="1571"/>
      <c r="M45" s="624"/>
      <c r="N45" s="1572"/>
      <c r="O45" s="1573"/>
      <c r="P45" s="625"/>
      <c r="Q45" s="1574">
        <f>SUM(Q46:S64)</f>
        <v>9998000</v>
      </c>
      <c r="R45" s="1575"/>
      <c r="S45" s="1576"/>
    </row>
    <row r="46" spans="2:19" ht="23.15" customHeight="1" thickBot="1" x14ac:dyDescent="0.4">
      <c r="B46" s="16"/>
      <c r="C46" s="15"/>
      <c r="D46" s="39"/>
      <c r="E46" s="40"/>
      <c r="F46" s="40"/>
      <c r="G46" s="40"/>
      <c r="H46" s="1670" t="s">
        <v>1170</v>
      </c>
      <c r="I46" s="1671"/>
      <c r="J46" s="1672"/>
      <c r="K46" s="1673">
        <v>150</v>
      </c>
      <c r="L46" s="1674"/>
      <c r="M46" s="1033" t="s">
        <v>475</v>
      </c>
      <c r="N46" s="1675">
        <v>20000</v>
      </c>
      <c r="O46" s="1676"/>
      <c r="P46" s="1034"/>
      <c r="Q46" s="1660">
        <f>K46*N46</f>
        <v>3000000</v>
      </c>
      <c r="R46" s="1661"/>
      <c r="S46" s="1662"/>
    </row>
    <row r="47" spans="2:19" ht="23.15" customHeight="1" thickBot="1" x14ac:dyDescent="0.4">
      <c r="B47" s="16"/>
      <c r="C47" s="15"/>
      <c r="D47" s="15"/>
      <c r="E47" s="17"/>
      <c r="F47" s="17"/>
      <c r="G47" s="17"/>
      <c r="H47" s="1617" t="s">
        <v>1171</v>
      </c>
      <c r="I47" s="1618"/>
      <c r="J47" s="1619"/>
      <c r="K47" s="1608">
        <v>10</v>
      </c>
      <c r="L47" s="1609"/>
      <c r="M47" s="628" t="s">
        <v>205</v>
      </c>
      <c r="N47" s="1658">
        <v>55000</v>
      </c>
      <c r="O47" s="1659"/>
      <c r="P47" s="1035"/>
      <c r="Q47" s="1660">
        <f t="shared" ref="Q47:Q64" si="0">K47*N47</f>
        <v>550000</v>
      </c>
      <c r="R47" s="1661"/>
      <c r="S47" s="1662"/>
    </row>
    <row r="48" spans="2:19" ht="23.15" customHeight="1" thickBot="1" x14ac:dyDescent="0.4">
      <c r="B48" s="16"/>
      <c r="C48" s="15"/>
      <c r="D48" s="15"/>
      <c r="E48" s="17"/>
      <c r="F48" s="17"/>
      <c r="G48" s="17"/>
      <c r="H48" s="1617" t="s">
        <v>1172</v>
      </c>
      <c r="I48" s="1618"/>
      <c r="J48" s="1619"/>
      <c r="K48" s="1608">
        <v>480</v>
      </c>
      <c r="L48" s="1609"/>
      <c r="M48" s="630" t="s">
        <v>475</v>
      </c>
      <c r="N48" s="1658">
        <v>9000</v>
      </c>
      <c r="O48" s="1659"/>
      <c r="P48" s="1036"/>
      <c r="Q48" s="1660">
        <f t="shared" si="0"/>
        <v>4320000</v>
      </c>
      <c r="R48" s="1661"/>
      <c r="S48" s="1662"/>
    </row>
    <row r="49" spans="2:19" ht="23.15" customHeight="1" thickBot="1" x14ac:dyDescent="0.4">
      <c r="B49" s="16"/>
      <c r="C49" s="15"/>
      <c r="D49" s="15"/>
      <c r="E49" s="17"/>
      <c r="F49" s="17"/>
      <c r="G49" s="17"/>
      <c r="H49" s="1605" t="s">
        <v>1173</v>
      </c>
      <c r="I49" s="1606"/>
      <c r="J49" s="1607"/>
      <c r="K49" s="1608">
        <v>20</v>
      </c>
      <c r="L49" s="1609"/>
      <c r="M49" s="628" t="s">
        <v>259</v>
      </c>
      <c r="N49" s="1658">
        <v>5000</v>
      </c>
      <c r="O49" s="1659"/>
      <c r="P49" s="1035"/>
      <c r="Q49" s="1660">
        <f t="shared" si="0"/>
        <v>100000</v>
      </c>
      <c r="R49" s="1661"/>
      <c r="S49" s="1662"/>
    </row>
    <row r="50" spans="2:19" ht="23.15" customHeight="1" thickBot="1" x14ac:dyDescent="0.4">
      <c r="B50" s="16"/>
      <c r="C50" s="15"/>
      <c r="D50" s="15"/>
      <c r="E50" s="17"/>
      <c r="F50" s="17"/>
      <c r="G50" s="17"/>
      <c r="H50" s="1605" t="s">
        <v>1174</v>
      </c>
      <c r="I50" s="1606"/>
      <c r="J50" s="1607"/>
      <c r="K50" s="1608">
        <v>5</v>
      </c>
      <c r="L50" s="1609"/>
      <c r="M50" s="628" t="s">
        <v>479</v>
      </c>
      <c r="N50" s="1658">
        <v>25000</v>
      </c>
      <c r="O50" s="1659"/>
      <c r="P50" s="1035"/>
      <c r="Q50" s="1660">
        <f t="shared" si="0"/>
        <v>125000</v>
      </c>
      <c r="R50" s="1661"/>
      <c r="S50" s="1662"/>
    </row>
    <row r="51" spans="2:19" ht="23.15" customHeight="1" thickBot="1" x14ac:dyDescent="0.4">
      <c r="B51" s="16"/>
      <c r="C51" s="15"/>
      <c r="D51" s="15"/>
      <c r="E51" s="17"/>
      <c r="F51" s="17"/>
      <c r="G51" s="17"/>
      <c r="H51" s="1605" t="s">
        <v>1175</v>
      </c>
      <c r="I51" s="1606"/>
      <c r="J51" s="1607"/>
      <c r="K51" s="1608">
        <v>13</v>
      </c>
      <c r="L51" s="1609"/>
      <c r="M51" s="628" t="s">
        <v>1176</v>
      </c>
      <c r="N51" s="1658">
        <v>7000</v>
      </c>
      <c r="O51" s="1659"/>
      <c r="P51" s="1035"/>
      <c r="Q51" s="1660">
        <f t="shared" si="0"/>
        <v>91000</v>
      </c>
      <c r="R51" s="1661"/>
      <c r="S51" s="1662"/>
    </row>
    <row r="52" spans="2:19" ht="23.15" customHeight="1" thickBot="1" x14ac:dyDescent="0.4">
      <c r="B52" s="16"/>
      <c r="C52" s="15"/>
      <c r="D52" s="15"/>
      <c r="E52" s="17"/>
      <c r="F52" s="17"/>
      <c r="G52" s="17"/>
      <c r="H52" s="1605" t="s">
        <v>1177</v>
      </c>
      <c r="I52" s="1606"/>
      <c r="J52" s="1607"/>
      <c r="K52" s="1608">
        <v>12</v>
      </c>
      <c r="L52" s="1609"/>
      <c r="M52" s="628" t="s">
        <v>475</v>
      </c>
      <c r="N52" s="1658">
        <v>12500</v>
      </c>
      <c r="O52" s="1659"/>
      <c r="P52" s="1035"/>
      <c r="Q52" s="1660">
        <f t="shared" si="0"/>
        <v>150000</v>
      </c>
      <c r="R52" s="1661"/>
      <c r="S52" s="1662"/>
    </row>
    <row r="53" spans="2:19" ht="23.15" customHeight="1" thickBot="1" x14ac:dyDescent="0.4">
      <c r="B53" s="16"/>
      <c r="C53" s="15"/>
      <c r="D53" s="39"/>
      <c r="E53" s="40"/>
      <c r="F53" s="40"/>
      <c r="G53" s="40"/>
      <c r="H53" s="1605" t="s">
        <v>1178</v>
      </c>
      <c r="I53" s="1606"/>
      <c r="J53" s="1607"/>
      <c r="K53" s="1608">
        <v>10</v>
      </c>
      <c r="L53" s="1609"/>
      <c r="M53" s="628" t="s">
        <v>479</v>
      </c>
      <c r="N53" s="1658">
        <v>6000</v>
      </c>
      <c r="O53" s="1659"/>
      <c r="P53" s="1035"/>
      <c r="Q53" s="1660">
        <f t="shared" si="0"/>
        <v>60000</v>
      </c>
      <c r="R53" s="1661"/>
      <c r="S53" s="1662"/>
    </row>
    <row r="54" spans="2:19" ht="23.15" customHeight="1" thickBot="1" x14ac:dyDescent="0.4">
      <c r="B54" s="16"/>
      <c r="C54" s="15"/>
      <c r="D54" s="15"/>
      <c r="E54" s="17"/>
      <c r="F54" s="17"/>
      <c r="G54" s="17"/>
      <c r="H54" s="1617" t="s">
        <v>1179</v>
      </c>
      <c r="I54" s="1618"/>
      <c r="J54" s="1619"/>
      <c r="K54" s="1608">
        <v>12</v>
      </c>
      <c r="L54" s="1609"/>
      <c r="M54" s="628" t="s">
        <v>475</v>
      </c>
      <c r="N54" s="1658">
        <v>11000</v>
      </c>
      <c r="O54" s="1659"/>
      <c r="P54" s="1035"/>
      <c r="Q54" s="1660">
        <f t="shared" si="0"/>
        <v>132000</v>
      </c>
      <c r="R54" s="1661"/>
      <c r="S54" s="1662"/>
    </row>
    <row r="55" spans="2:19" ht="23.15" customHeight="1" thickBot="1" x14ac:dyDescent="0.4">
      <c r="B55" s="16"/>
      <c r="C55" s="15"/>
      <c r="D55" s="15"/>
      <c r="E55" s="17"/>
      <c r="F55" s="17"/>
      <c r="G55" s="17"/>
      <c r="H55" s="1617" t="s">
        <v>1180</v>
      </c>
      <c r="I55" s="1618"/>
      <c r="J55" s="1619"/>
      <c r="K55" s="1608">
        <v>5</v>
      </c>
      <c r="L55" s="1609"/>
      <c r="M55" s="628" t="s">
        <v>475</v>
      </c>
      <c r="N55" s="1658">
        <v>15000</v>
      </c>
      <c r="O55" s="1659"/>
      <c r="P55" s="1035"/>
      <c r="Q55" s="1660">
        <f t="shared" si="0"/>
        <v>75000</v>
      </c>
      <c r="R55" s="1661"/>
      <c r="S55" s="1662"/>
    </row>
    <row r="56" spans="2:19" s="647" customFormat="1" ht="23.15" customHeight="1" thickBot="1" x14ac:dyDescent="0.4">
      <c r="B56" s="16"/>
      <c r="C56" s="15"/>
      <c r="D56" s="39"/>
      <c r="E56" s="40"/>
      <c r="F56" s="40"/>
      <c r="G56" s="40"/>
      <c r="H56" s="1663" t="s">
        <v>1181</v>
      </c>
      <c r="I56" s="1664"/>
      <c r="J56" s="1665"/>
      <c r="K56" s="1666">
        <v>10</v>
      </c>
      <c r="L56" s="1667"/>
      <c r="M56" s="1037" t="s">
        <v>475</v>
      </c>
      <c r="N56" s="1668">
        <v>9000</v>
      </c>
      <c r="O56" s="1669"/>
      <c r="P56" s="1038"/>
      <c r="Q56" s="1660">
        <f t="shared" si="0"/>
        <v>90000</v>
      </c>
      <c r="R56" s="1661"/>
      <c r="S56" s="1662"/>
    </row>
    <row r="57" spans="2:19" s="647" customFormat="1" ht="23.15" customHeight="1" thickBot="1" x14ac:dyDescent="0.4">
      <c r="B57" s="644"/>
      <c r="C57" s="645"/>
      <c r="D57" s="645"/>
      <c r="E57" s="646"/>
      <c r="F57" s="646"/>
      <c r="G57" s="646"/>
      <c r="H57" s="1620" t="s">
        <v>1182</v>
      </c>
      <c r="I57" s="1621"/>
      <c r="J57" s="1622"/>
      <c r="K57" s="1623">
        <v>2</v>
      </c>
      <c r="L57" s="1624"/>
      <c r="M57" s="628" t="s">
        <v>1183</v>
      </c>
      <c r="N57" s="1658">
        <v>42000</v>
      </c>
      <c r="O57" s="1659"/>
      <c r="P57" s="1035"/>
      <c r="Q57" s="1660">
        <f t="shared" si="0"/>
        <v>84000</v>
      </c>
      <c r="R57" s="1661"/>
      <c r="S57" s="1662"/>
    </row>
    <row r="58" spans="2:19" s="647" customFormat="1" ht="23.15" customHeight="1" thickBot="1" x14ac:dyDescent="0.4">
      <c r="B58" s="644"/>
      <c r="C58" s="645"/>
      <c r="D58" s="645"/>
      <c r="E58" s="646"/>
      <c r="F58" s="646"/>
      <c r="G58" s="646"/>
      <c r="H58" s="1620" t="s">
        <v>1184</v>
      </c>
      <c r="I58" s="1621"/>
      <c r="J58" s="1622"/>
      <c r="K58" s="1623">
        <v>5</v>
      </c>
      <c r="L58" s="1624"/>
      <c r="M58" s="628" t="s">
        <v>475</v>
      </c>
      <c r="N58" s="1658">
        <v>16000</v>
      </c>
      <c r="O58" s="1659"/>
      <c r="P58" s="1035"/>
      <c r="Q58" s="1660">
        <f t="shared" si="0"/>
        <v>80000</v>
      </c>
      <c r="R58" s="1661"/>
      <c r="S58" s="1662"/>
    </row>
    <row r="59" spans="2:19" ht="23.15" customHeight="1" thickBot="1" x14ac:dyDescent="0.4">
      <c r="B59" s="16"/>
      <c r="C59" s="15"/>
      <c r="D59" s="15"/>
      <c r="E59" s="17"/>
      <c r="F59" s="17"/>
      <c r="G59" s="17"/>
      <c r="H59" s="1605" t="s">
        <v>1185</v>
      </c>
      <c r="I59" s="1606"/>
      <c r="J59" s="1607"/>
      <c r="K59" s="1608">
        <v>11</v>
      </c>
      <c r="L59" s="1609"/>
      <c r="M59" s="628" t="s">
        <v>188</v>
      </c>
      <c r="N59" s="1658">
        <v>6000</v>
      </c>
      <c r="O59" s="1659"/>
      <c r="P59" s="1035"/>
      <c r="Q59" s="1660">
        <f t="shared" si="0"/>
        <v>66000</v>
      </c>
      <c r="R59" s="1661"/>
      <c r="S59" s="1662"/>
    </row>
    <row r="60" spans="2:19" s="466" customFormat="1" ht="23.15" customHeight="1" thickBot="1" x14ac:dyDescent="0.4">
      <c r="B60" s="82"/>
      <c r="C60" s="83"/>
      <c r="D60" s="85"/>
      <c r="E60" s="86"/>
      <c r="F60" s="84"/>
      <c r="G60" s="84"/>
      <c r="H60" s="1605" t="s">
        <v>1186</v>
      </c>
      <c r="I60" s="1606"/>
      <c r="J60" s="1607"/>
      <c r="K60" s="1608">
        <v>10</v>
      </c>
      <c r="L60" s="1609"/>
      <c r="M60" s="628" t="s">
        <v>188</v>
      </c>
      <c r="N60" s="1658">
        <v>8000</v>
      </c>
      <c r="O60" s="1659"/>
      <c r="P60" s="1039"/>
      <c r="Q60" s="1660">
        <f t="shared" si="0"/>
        <v>80000</v>
      </c>
      <c r="R60" s="1661"/>
      <c r="S60" s="1662"/>
    </row>
    <row r="61" spans="2:19" s="466" customFormat="1" ht="23.15" customHeight="1" thickBot="1" x14ac:dyDescent="0.4">
      <c r="B61" s="82"/>
      <c r="C61" s="83"/>
      <c r="D61" s="85"/>
      <c r="E61" s="86"/>
      <c r="F61" s="86"/>
      <c r="G61" s="84"/>
      <c r="H61" s="1605" t="s">
        <v>1187</v>
      </c>
      <c r="I61" s="1606"/>
      <c r="J61" s="1607"/>
      <c r="K61" s="1608">
        <v>10</v>
      </c>
      <c r="L61" s="1609"/>
      <c r="M61" s="628" t="s">
        <v>475</v>
      </c>
      <c r="N61" s="1658">
        <v>6000</v>
      </c>
      <c r="O61" s="1659"/>
      <c r="P61" s="1039"/>
      <c r="Q61" s="1660">
        <f t="shared" si="0"/>
        <v>60000</v>
      </c>
      <c r="R61" s="1661"/>
      <c r="S61" s="1662"/>
    </row>
    <row r="62" spans="2:19" s="466" customFormat="1" ht="23.15" customHeight="1" thickBot="1" x14ac:dyDescent="0.4">
      <c r="B62" s="82"/>
      <c r="C62" s="83"/>
      <c r="D62" s="85"/>
      <c r="E62" s="86"/>
      <c r="F62" s="86"/>
      <c r="G62" s="86"/>
      <c r="H62" s="1605" t="s">
        <v>1188</v>
      </c>
      <c r="I62" s="1606"/>
      <c r="J62" s="1607"/>
      <c r="K62" s="1608">
        <v>20</v>
      </c>
      <c r="L62" s="1609"/>
      <c r="M62" s="628" t="s">
        <v>475</v>
      </c>
      <c r="N62" s="1658">
        <v>32000</v>
      </c>
      <c r="O62" s="1659"/>
      <c r="P62" s="1039"/>
      <c r="Q62" s="1660">
        <f t="shared" si="0"/>
        <v>640000</v>
      </c>
      <c r="R62" s="1661"/>
      <c r="S62" s="1662"/>
    </row>
    <row r="63" spans="2:19" ht="23.15" customHeight="1" thickBot="1" x14ac:dyDescent="0.4">
      <c r="B63" s="16"/>
      <c r="C63" s="15"/>
      <c r="D63" s="15"/>
      <c r="E63" s="17"/>
      <c r="F63" s="17"/>
      <c r="G63" s="17"/>
      <c r="H63" s="1605" t="s">
        <v>1189</v>
      </c>
      <c r="I63" s="1606"/>
      <c r="J63" s="1607"/>
      <c r="K63" s="1608">
        <v>15</v>
      </c>
      <c r="L63" s="1609"/>
      <c r="M63" s="628" t="s">
        <v>475</v>
      </c>
      <c r="N63" s="1658">
        <v>16000</v>
      </c>
      <c r="O63" s="1659"/>
      <c r="P63" s="1035"/>
      <c r="Q63" s="1660">
        <f t="shared" si="0"/>
        <v>240000</v>
      </c>
      <c r="R63" s="1661"/>
      <c r="S63" s="1662"/>
    </row>
    <row r="64" spans="2:19" ht="23.15" customHeight="1" thickBot="1" x14ac:dyDescent="0.4">
      <c r="B64" s="16"/>
      <c r="C64" s="15"/>
      <c r="D64" s="15"/>
      <c r="E64" s="17"/>
      <c r="F64" s="17"/>
      <c r="G64" s="17"/>
      <c r="H64" s="1605" t="s">
        <v>1190</v>
      </c>
      <c r="I64" s="1606"/>
      <c r="J64" s="1607"/>
      <c r="K64" s="1608">
        <v>5</v>
      </c>
      <c r="L64" s="1609"/>
      <c r="M64" s="628" t="s">
        <v>475</v>
      </c>
      <c r="N64" s="1658">
        <v>11000</v>
      </c>
      <c r="O64" s="1659"/>
      <c r="P64" s="1035"/>
      <c r="Q64" s="1660">
        <f t="shared" si="0"/>
        <v>55000</v>
      </c>
      <c r="R64" s="1661"/>
      <c r="S64" s="1662"/>
    </row>
    <row r="65" spans="2:19" ht="15" customHeight="1" thickBot="1" x14ac:dyDescent="0.4">
      <c r="B65" s="16"/>
      <c r="C65" s="15"/>
      <c r="D65" s="15"/>
      <c r="E65" s="17"/>
      <c r="F65" s="17"/>
      <c r="G65" s="17"/>
      <c r="H65" s="1639"/>
      <c r="I65" s="1640"/>
      <c r="J65" s="1641"/>
      <c r="K65" s="1642"/>
      <c r="L65" s="1643"/>
      <c r="M65" s="654"/>
      <c r="N65" s="1654"/>
      <c r="O65" s="1655"/>
      <c r="P65" s="1040"/>
      <c r="Q65" s="1654"/>
      <c r="R65" s="1656"/>
      <c r="S65" s="1657"/>
    </row>
    <row r="66" spans="2:19" ht="16" customHeight="1" thickBot="1" x14ac:dyDescent="0.4">
      <c r="B66" s="1427"/>
      <c r="C66" s="1084"/>
      <c r="D66" s="1084"/>
      <c r="E66" s="1084"/>
      <c r="F66" s="1084"/>
      <c r="G66" s="1084"/>
      <c r="H66" s="1084"/>
      <c r="I66" s="1084"/>
      <c r="J66" s="963"/>
      <c r="K66" s="1087"/>
      <c r="L66" s="1087"/>
      <c r="M66" s="1087"/>
      <c r="N66" s="1087"/>
      <c r="O66" s="1087"/>
      <c r="P66" s="1088"/>
      <c r="Q66" s="1008">
        <f>SUM(Q46:S64)</f>
        <v>9998000</v>
      </c>
      <c r="R66" s="1009">
        <f>R42</f>
        <v>9998000</v>
      </c>
      <c r="S66" s="1010"/>
    </row>
    <row r="67" spans="2:19" ht="16" thickBot="1" x14ac:dyDescent="0.4">
      <c r="B67" s="1651"/>
      <c r="C67" s="1652"/>
      <c r="D67" s="1652"/>
      <c r="E67" s="1652"/>
      <c r="F67" s="1652"/>
      <c r="G67" s="1652"/>
      <c r="H67" s="1652"/>
      <c r="I67" s="1652"/>
      <c r="J67" s="10"/>
      <c r="K67" s="1653" t="s">
        <v>2</v>
      </c>
      <c r="L67" s="1653"/>
      <c r="M67" s="1653"/>
      <c r="N67" s="1653"/>
      <c r="O67" s="1653"/>
      <c r="P67" s="1653"/>
      <c r="Q67" s="1653"/>
      <c r="R67" s="1653"/>
      <c r="S67" s="20"/>
    </row>
    <row r="68" spans="2:19" ht="15" customHeight="1" x14ac:dyDescent="0.35">
      <c r="B68" s="1165"/>
      <c r="C68" s="1093"/>
      <c r="D68" s="1093"/>
      <c r="E68" s="1093"/>
      <c r="F68" s="1093"/>
      <c r="G68" s="1093"/>
      <c r="H68" s="1093"/>
      <c r="I68" s="1093"/>
      <c r="J68" s="1092" t="s">
        <v>2</v>
      </c>
      <c r="K68" s="26"/>
      <c r="L68" s="26"/>
      <c r="M68" s="26"/>
      <c r="N68" s="26"/>
      <c r="O68" s="26"/>
      <c r="P68" s="26"/>
      <c r="Q68" s="35" t="s">
        <v>136</v>
      </c>
      <c r="R68" s="26"/>
      <c r="S68" s="31"/>
    </row>
    <row r="69" spans="2:19" ht="15" customHeight="1" x14ac:dyDescent="0.35">
      <c r="B69" s="1166"/>
      <c r="C69" s="1167"/>
      <c r="D69" s="1167"/>
      <c r="E69" s="1167"/>
      <c r="F69" s="1167"/>
      <c r="G69" s="1167"/>
      <c r="H69" s="1167"/>
      <c r="I69" s="1167"/>
      <c r="J69" s="1170"/>
      <c r="K69" s="1006"/>
      <c r="L69" s="1006"/>
      <c r="M69" s="1006"/>
      <c r="N69" s="1006"/>
      <c r="O69" s="1006"/>
      <c r="P69" s="1006"/>
      <c r="Q69" s="36" t="s">
        <v>137</v>
      </c>
      <c r="R69" s="1006"/>
      <c r="S69" s="32"/>
    </row>
    <row r="70" spans="2:19" ht="15" customHeight="1" x14ac:dyDescent="0.35">
      <c r="B70" s="1166"/>
      <c r="C70" s="1167"/>
      <c r="D70" s="1167"/>
      <c r="E70" s="1167"/>
      <c r="F70" s="1167"/>
      <c r="G70" s="1167"/>
      <c r="H70" s="1167"/>
      <c r="I70" s="1167"/>
      <c r="J70" s="1170"/>
      <c r="K70" s="1006"/>
      <c r="L70" s="1006"/>
      <c r="M70" s="1006"/>
      <c r="N70" s="1006"/>
      <c r="O70" s="1006"/>
      <c r="P70" s="1006"/>
      <c r="Q70" s="36" t="s">
        <v>2</v>
      </c>
      <c r="R70" s="1006"/>
      <c r="S70" s="32"/>
    </row>
    <row r="71" spans="2:19" ht="15" customHeight="1" x14ac:dyDescent="0.35">
      <c r="B71" s="1166"/>
      <c r="C71" s="1167"/>
      <c r="D71" s="1167"/>
      <c r="E71" s="1167"/>
      <c r="F71" s="1167"/>
      <c r="G71" s="1167"/>
      <c r="H71" s="1167"/>
      <c r="I71" s="1167"/>
      <c r="J71" s="1170"/>
      <c r="K71" s="1006"/>
      <c r="L71" s="1006"/>
      <c r="M71" s="1006"/>
      <c r="N71" s="1006"/>
      <c r="O71" s="1006"/>
      <c r="P71" s="1006"/>
      <c r="Q71" s="36" t="s">
        <v>138</v>
      </c>
      <c r="R71" s="1006"/>
      <c r="S71" s="32"/>
    </row>
    <row r="72" spans="2:19" ht="15" customHeight="1" x14ac:dyDescent="0.35">
      <c r="B72" s="1166"/>
      <c r="C72" s="1167"/>
      <c r="D72" s="1167"/>
      <c r="E72" s="1167"/>
      <c r="F72" s="1167"/>
      <c r="G72" s="1167"/>
      <c r="H72" s="1167"/>
      <c r="I72" s="1167"/>
      <c r="J72" s="1170"/>
      <c r="K72" s="1006"/>
      <c r="L72" s="1006"/>
      <c r="M72" s="1006"/>
      <c r="N72" s="1006"/>
      <c r="O72" s="1006"/>
      <c r="P72" s="1006"/>
      <c r="Q72" s="36" t="s">
        <v>2</v>
      </c>
      <c r="R72" s="1006"/>
      <c r="S72" s="32"/>
    </row>
    <row r="73" spans="2:19" ht="15" customHeight="1" x14ac:dyDescent="0.35">
      <c r="B73" s="1166"/>
      <c r="C73" s="1167"/>
      <c r="D73" s="1167"/>
      <c r="E73" s="1167"/>
      <c r="F73" s="1167"/>
      <c r="G73" s="1167"/>
      <c r="H73" s="1167"/>
      <c r="I73" s="1167"/>
      <c r="J73" s="1170"/>
      <c r="K73" s="33"/>
      <c r="L73" s="33"/>
      <c r="M73" s="33"/>
      <c r="N73" s="33"/>
      <c r="O73" s="33"/>
      <c r="P73" s="33"/>
      <c r="Q73" s="37" t="s">
        <v>850</v>
      </c>
      <c r="R73" s="33"/>
      <c r="S73" s="32"/>
    </row>
    <row r="74" spans="2:19" ht="15.75" customHeight="1" thickBot="1" x14ac:dyDescent="0.4">
      <c r="B74" s="1168"/>
      <c r="C74" s="1169"/>
      <c r="D74" s="1169"/>
      <c r="E74" s="1169"/>
      <c r="F74" s="1169"/>
      <c r="G74" s="1169"/>
      <c r="H74" s="1169"/>
      <c r="I74" s="1169"/>
      <c r="J74" s="1171"/>
      <c r="K74" s="1018"/>
      <c r="L74" s="1018"/>
      <c r="M74" s="1018"/>
      <c r="N74" s="1018"/>
      <c r="O74" s="1018"/>
      <c r="P74" s="1018"/>
      <c r="Q74" s="38" t="s">
        <v>851</v>
      </c>
      <c r="R74" s="1018"/>
      <c r="S74" s="34"/>
    </row>
    <row r="75" spans="2:19" ht="16" customHeight="1" thickBot="1" x14ac:dyDescent="0.4">
      <c r="B75" s="1098" t="s">
        <v>141</v>
      </c>
      <c r="C75" s="1089"/>
      <c r="D75" s="1089"/>
      <c r="E75" s="1089"/>
      <c r="F75" s="1089"/>
      <c r="G75" s="1089"/>
      <c r="H75" s="1089"/>
      <c r="I75" s="1089"/>
      <c r="J75" s="963"/>
      <c r="K75" s="1087" t="s">
        <v>2</v>
      </c>
      <c r="L75" s="1087"/>
      <c r="M75" s="1087"/>
      <c r="N75" s="1087"/>
      <c r="O75" s="1087"/>
      <c r="P75" s="1087"/>
      <c r="Q75" s="1087"/>
      <c r="R75" s="1087"/>
      <c r="S75" s="962"/>
    </row>
    <row r="76" spans="2:19" ht="16" customHeight="1" thickBot="1" x14ac:dyDescent="0.4">
      <c r="B76" s="1098" t="s">
        <v>142</v>
      </c>
      <c r="C76" s="1089"/>
      <c r="D76" s="1089"/>
      <c r="E76" s="1089"/>
      <c r="F76" s="1089"/>
      <c r="G76" s="1089"/>
      <c r="H76" s="1089"/>
      <c r="I76" s="1089"/>
      <c r="J76" s="963"/>
      <c r="K76" s="1087" t="s">
        <v>2</v>
      </c>
      <c r="L76" s="1087"/>
      <c r="M76" s="1087"/>
      <c r="N76" s="1087"/>
      <c r="O76" s="1087"/>
      <c r="P76" s="1087"/>
      <c r="Q76" s="1087"/>
      <c r="R76" s="1087"/>
      <c r="S76" s="962"/>
    </row>
    <row r="77" spans="2:19" ht="14.5" customHeight="1" x14ac:dyDescent="0.35">
      <c r="B77" s="1178" t="s">
        <v>143</v>
      </c>
      <c r="C77" s="1179"/>
      <c r="D77" s="1179"/>
      <c r="E77" s="1179"/>
      <c r="F77" s="1179"/>
      <c r="G77" s="1179"/>
      <c r="H77" s="1179"/>
      <c r="I77" s="1179"/>
      <c r="J77" s="1093"/>
      <c r="K77" s="1180" t="s">
        <v>2</v>
      </c>
      <c r="L77" s="1180"/>
      <c r="M77" s="1180"/>
      <c r="N77" s="1180"/>
      <c r="O77" s="1180"/>
      <c r="P77" s="1180"/>
      <c r="Q77" s="1180"/>
      <c r="R77" s="1180"/>
      <c r="S77" s="1094"/>
    </row>
    <row r="78" spans="2:19" ht="15" customHeight="1" thickBot="1" x14ac:dyDescent="0.4">
      <c r="B78" s="1095" t="s">
        <v>144</v>
      </c>
      <c r="C78" s="1096"/>
      <c r="D78" s="1096"/>
      <c r="E78" s="1096"/>
      <c r="F78" s="1096"/>
      <c r="G78" s="1096"/>
      <c r="H78" s="1096"/>
      <c r="I78" s="1096"/>
      <c r="J78" s="1169"/>
      <c r="K78" s="1181"/>
      <c r="L78" s="1181"/>
      <c r="M78" s="1181"/>
      <c r="N78" s="1181"/>
      <c r="O78" s="1181"/>
      <c r="P78" s="1181"/>
      <c r="Q78" s="1181"/>
      <c r="R78" s="1181"/>
      <c r="S78" s="1162"/>
    </row>
    <row r="79" spans="2:19" ht="16" thickBot="1" x14ac:dyDescent="0.4">
      <c r="B79" s="1163">
        <v>4.1666666666666664E-2</v>
      </c>
      <c r="C79" s="1164"/>
      <c r="D79" s="1164"/>
      <c r="E79" s="1164"/>
      <c r="F79" s="1164"/>
      <c r="G79" s="1164"/>
      <c r="H79" s="1164"/>
      <c r="I79" s="1164"/>
      <c r="J79" s="963"/>
      <c r="K79" s="1084"/>
      <c r="L79" s="1084"/>
      <c r="M79" s="1084"/>
      <c r="N79" s="1084"/>
      <c r="O79" s="1084"/>
      <c r="P79" s="1084"/>
      <c r="Q79" s="1084"/>
      <c r="R79" s="1084"/>
      <c r="S79" s="962"/>
    </row>
    <row r="80" spans="2:19" ht="16" thickBot="1" x14ac:dyDescent="0.4">
      <c r="B80" s="1163">
        <v>8.3333333333333329E-2</v>
      </c>
      <c r="C80" s="1164"/>
      <c r="D80" s="1164"/>
      <c r="E80" s="1164"/>
      <c r="F80" s="1164"/>
      <c r="G80" s="1164"/>
      <c r="H80" s="1164"/>
      <c r="I80" s="1164"/>
      <c r="J80" s="963"/>
      <c r="K80" s="1084"/>
      <c r="L80" s="1084"/>
      <c r="M80" s="1084"/>
      <c r="N80" s="1084"/>
      <c r="O80" s="1084"/>
      <c r="P80" s="1084"/>
      <c r="Q80" s="1084"/>
      <c r="R80" s="1084"/>
      <c r="S80" s="962"/>
    </row>
    <row r="81" spans="2:19" ht="16" customHeight="1" thickBot="1" x14ac:dyDescent="0.4">
      <c r="B81" s="1172" t="s">
        <v>145</v>
      </c>
      <c r="C81" s="1173"/>
      <c r="D81" s="1173"/>
      <c r="E81" s="1173"/>
      <c r="F81" s="1173"/>
      <c r="G81" s="1173"/>
      <c r="H81" s="1173"/>
      <c r="I81" s="1173"/>
      <c r="J81" s="1014"/>
      <c r="K81" s="1174"/>
      <c r="L81" s="1174"/>
      <c r="M81" s="1174"/>
      <c r="N81" s="1174"/>
      <c r="O81" s="1174"/>
      <c r="P81" s="1174"/>
      <c r="Q81" s="1174"/>
      <c r="R81" s="1174"/>
      <c r="S81" s="1015"/>
    </row>
    <row r="82" spans="2:19" ht="16.5" customHeight="1" thickTop="1" thickBot="1" x14ac:dyDescent="0.4">
      <c r="B82" s="1175"/>
      <c r="C82" s="1176"/>
      <c r="D82" s="1176"/>
      <c r="E82" s="1176"/>
      <c r="F82" s="1176"/>
      <c r="G82" s="1176"/>
      <c r="H82" s="1176"/>
      <c r="I82" s="1176"/>
      <c r="J82" s="963"/>
      <c r="K82" s="1177" t="s">
        <v>146</v>
      </c>
      <c r="L82" s="1177"/>
      <c r="M82" s="1177"/>
      <c r="N82" s="1177"/>
      <c r="O82" s="1177"/>
      <c r="P82" s="1177"/>
      <c r="Q82" s="1177"/>
      <c r="R82" s="1177"/>
      <c r="S82" s="962"/>
    </row>
    <row r="83" spans="2:19" ht="154.5" thickBot="1" x14ac:dyDescent="0.4">
      <c r="B83" s="1187" t="s">
        <v>147</v>
      </c>
      <c r="C83" s="1188"/>
      <c r="D83" s="1189"/>
      <c r="E83" s="1174"/>
      <c r="F83" s="1174"/>
      <c r="G83" s="1174"/>
      <c r="H83" s="1174"/>
      <c r="I83" s="1174"/>
      <c r="J83" s="21" t="s">
        <v>148</v>
      </c>
      <c r="K83" s="6"/>
      <c r="L83" s="1190" t="s">
        <v>149</v>
      </c>
      <c r="M83" s="1191"/>
      <c r="N83" s="1188"/>
      <c r="O83" s="1190" t="s">
        <v>150</v>
      </c>
      <c r="P83" s="1191"/>
      <c r="Q83" s="1188"/>
      <c r="R83" s="1014"/>
      <c r="S83" s="22" t="s">
        <v>151</v>
      </c>
    </row>
    <row r="84" spans="2:19" ht="16.5" thickTop="1" thickBot="1" x14ac:dyDescent="0.4">
      <c r="B84" s="1192">
        <v>1</v>
      </c>
      <c r="C84" s="1193"/>
      <c r="D84" s="1194"/>
      <c r="E84" s="1176"/>
      <c r="F84" s="1176"/>
      <c r="G84" s="1176"/>
      <c r="H84" s="1176"/>
      <c r="I84" s="1176"/>
      <c r="J84" s="965" t="s">
        <v>2</v>
      </c>
      <c r="K84" s="1016"/>
      <c r="L84" s="1195" t="s">
        <v>2</v>
      </c>
      <c r="M84" s="1196"/>
      <c r="N84" s="1193"/>
      <c r="O84" s="1195" t="s">
        <v>2</v>
      </c>
      <c r="P84" s="1196"/>
      <c r="Q84" s="1193"/>
      <c r="R84" s="963"/>
      <c r="S84" s="23" t="s">
        <v>2</v>
      </c>
    </row>
    <row r="85" spans="2:19" ht="16" thickBot="1" x14ac:dyDescent="0.4">
      <c r="B85" s="1182">
        <v>2</v>
      </c>
      <c r="C85" s="1183"/>
      <c r="D85" s="1184"/>
      <c r="E85" s="1084"/>
      <c r="F85" s="1084"/>
      <c r="G85" s="1084"/>
      <c r="H85" s="1084"/>
      <c r="I85" s="1084"/>
      <c r="J85" s="965" t="s">
        <v>2</v>
      </c>
      <c r="K85" s="1016"/>
      <c r="L85" s="1185" t="s">
        <v>2</v>
      </c>
      <c r="M85" s="1186"/>
      <c r="N85" s="1183"/>
      <c r="O85" s="1185" t="s">
        <v>2</v>
      </c>
      <c r="P85" s="1186"/>
      <c r="Q85" s="1183"/>
      <c r="R85" s="963"/>
      <c r="S85" s="23" t="s">
        <v>2</v>
      </c>
    </row>
    <row r="86" spans="2:19" ht="16" customHeight="1" thickBot="1" x14ac:dyDescent="0.4">
      <c r="B86" s="1187" t="s">
        <v>145</v>
      </c>
      <c r="C86" s="1188"/>
      <c r="D86" s="1189"/>
      <c r="E86" s="1174"/>
      <c r="F86" s="1174"/>
      <c r="G86" s="1174"/>
      <c r="H86" s="1174"/>
      <c r="I86" s="1174"/>
      <c r="J86" s="14" t="s">
        <v>2</v>
      </c>
      <c r="K86" s="6"/>
      <c r="L86" s="1190" t="s">
        <v>2</v>
      </c>
      <c r="M86" s="1191"/>
      <c r="N86" s="1188"/>
      <c r="O86" s="1190" t="s">
        <v>2</v>
      </c>
      <c r="P86" s="1191"/>
      <c r="Q86" s="1188"/>
      <c r="R86" s="1014"/>
      <c r="S86" s="24" t="s">
        <v>2</v>
      </c>
    </row>
    <row r="87" spans="2:19" ht="15" thickTop="1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2:19" ht="19" x14ac:dyDescent="0.35">
      <c r="B88" s="3" t="s">
        <v>152</v>
      </c>
    </row>
  </sheetData>
  <mergeCells count="219">
    <mergeCell ref="B9:F9"/>
    <mergeCell ref="G9:S9"/>
    <mergeCell ref="B10:F10"/>
    <mergeCell ref="G10:S10"/>
    <mergeCell ref="B11:F11"/>
    <mergeCell ref="G11:S11"/>
    <mergeCell ref="B2:S2"/>
    <mergeCell ref="B5:P5"/>
    <mergeCell ref="Q5:S7"/>
    <mergeCell ref="B6:P6"/>
    <mergeCell ref="B7:P7"/>
    <mergeCell ref="B8:S8"/>
    <mergeCell ref="B15:F15"/>
    <mergeCell ref="G15:S15"/>
    <mergeCell ref="B16:F16"/>
    <mergeCell ref="G16:S16"/>
    <mergeCell ref="B17:F17"/>
    <mergeCell ref="G17:S17"/>
    <mergeCell ref="B12:F12"/>
    <mergeCell ref="G12:S12"/>
    <mergeCell ref="B13:F13"/>
    <mergeCell ref="G13:S13"/>
    <mergeCell ref="B14:F14"/>
    <mergeCell ref="G14:S14"/>
    <mergeCell ref="B22:D22"/>
    <mergeCell ref="E22:M22"/>
    <mergeCell ref="N22:S22"/>
    <mergeCell ref="B23:D23"/>
    <mergeCell ref="E23:M23"/>
    <mergeCell ref="N23:S23"/>
    <mergeCell ref="B18:F18"/>
    <mergeCell ref="G18:S18"/>
    <mergeCell ref="B19:F19"/>
    <mergeCell ref="G19:S19"/>
    <mergeCell ref="B20:S20"/>
    <mergeCell ref="B21:S21"/>
    <mergeCell ref="B26:D26"/>
    <mergeCell ref="E26:M26"/>
    <mergeCell ref="N26:S26"/>
    <mergeCell ref="B27:I27"/>
    <mergeCell ref="J27:S27"/>
    <mergeCell ref="B30:H30"/>
    <mergeCell ref="I30:P30"/>
    <mergeCell ref="Q30:S30"/>
    <mergeCell ref="B24:D24"/>
    <mergeCell ref="E24:M24"/>
    <mergeCell ref="N24:S24"/>
    <mergeCell ref="B25:D25"/>
    <mergeCell ref="E25:M25"/>
    <mergeCell ref="N25:S25"/>
    <mergeCell ref="B33:H33"/>
    <mergeCell ref="I33:P33"/>
    <mergeCell ref="Q33:S33"/>
    <mergeCell ref="B34:H34"/>
    <mergeCell ref="I34:P34"/>
    <mergeCell ref="Q34:S34"/>
    <mergeCell ref="B31:H31"/>
    <mergeCell ref="I31:P31"/>
    <mergeCell ref="Q31:S31"/>
    <mergeCell ref="B32:H32"/>
    <mergeCell ref="I32:P32"/>
    <mergeCell ref="Q32:S32"/>
    <mergeCell ref="B37:H37"/>
    <mergeCell ref="I37:P37"/>
    <mergeCell ref="Q37:S37"/>
    <mergeCell ref="B38:H38"/>
    <mergeCell ref="I38:P38"/>
    <mergeCell ref="Q38:S38"/>
    <mergeCell ref="B35:H35"/>
    <mergeCell ref="I35:P35"/>
    <mergeCell ref="Q35:S35"/>
    <mergeCell ref="B36:H36"/>
    <mergeCell ref="I36:P36"/>
    <mergeCell ref="Q36:S36"/>
    <mergeCell ref="B41:G41"/>
    <mergeCell ref="H41:J41"/>
    <mergeCell ref="K41:L41"/>
    <mergeCell ref="N41:O41"/>
    <mergeCell ref="Q41:S41"/>
    <mergeCell ref="H42:J42"/>
    <mergeCell ref="K42:L42"/>
    <mergeCell ref="N42:O42"/>
    <mergeCell ref="B39:G40"/>
    <mergeCell ref="H39:J40"/>
    <mergeCell ref="K39:P39"/>
    <mergeCell ref="Q39:S40"/>
    <mergeCell ref="K40:L40"/>
    <mergeCell ref="N40:O40"/>
    <mergeCell ref="H45:J45"/>
    <mergeCell ref="K45:L45"/>
    <mergeCell ref="N45:O45"/>
    <mergeCell ref="Q45:S45"/>
    <mergeCell ref="H46:J46"/>
    <mergeCell ref="K46:L46"/>
    <mergeCell ref="N46:O46"/>
    <mergeCell ref="Q46:S46"/>
    <mergeCell ref="H43:J43"/>
    <mergeCell ref="K43:L43"/>
    <mergeCell ref="N43:O43"/>
    <mergeCell ref="Q43:S43"/>
    <mergeCell ref="H44:J44"/>
    <mergeCell ref="K44:L44"/>
    <mergeCell ref="N44:O44"/>
    <mergeCell ref="Q44:S44"/>
    <mergeCell ref="H49:J49"/>
    <mergeCell ref="K49:L49"/>
    <mergeCell ref="N49:O49"/>
    <mergeCell ref="Q49:S49"/>
    <mergeCell ref="H50:J50"/>
    <mergeCell ref="K50:L50"/>
    <mergeCell ref="N50:O50"/>
    <mergeCell ref="Q50:S50"/>
    <mergeCell ref="H47:J47"/>
    <mergeCell ref="K47:L47"/>
    <mergeCell ref="N47:O47"/>
    <mergeCell ref="Q47:S47"/>
    <mergeCell ref="H48:J48"/>
    <mergeCell ref="K48:L48"/>
    <mergeCell ref="N48:O48"/>
    <mergeCell ref="Q48:S48"/>
    <mergeCell ref="H53:J53"/>
    <mergeCell ref="K53:L53"/>
    <mergeCell ref="N53:O53"/>
    <mergeCell ref="Q53:S53"/>
    <mergeCell ref="H54:J54"/>
    <mergeCell ref="K54:L54"/>
    <mergeCell ref="N54:O54"/>
    <mergeCell ref="Q54:S54"/>
    <mergeCell ref="H51:J51"/>
    <mergeCell ref="K51:L51"/>
    <mergeCell ref="N51:O51"/>
    <mergeCell ref="Q51:S51"/>
    <mergeCell ref="H52:J52"/>
    <mergeCell ref="K52:L52"/>
    <mergeCell ref="N52:O52"/>
    <mergeCell ref="Q52:S52"/>
    <mergeCell ref="H57:J57"/>
    <mergeCell ref="K57:L57"/>
    <mergeCell ref="N57:O57"/>
    <mergeCell ref="Q57:S57"/>
    <mergeCell ref="H58:J58"/>
    <mergeCell ref="K58:L58"/>
    <mergeCell ref="N58:O58"/>
    <mergeCell ref="Q58:S58"/>
    <mergeCell ref="H55:J55"/>
    <mergeCell ref="K55:L55"/>
    <mergeCell ref="N55:O55"/>
    <mergeCell ref="Q55:S55"/>
    <mergeCell ref="H56:J56"/>
    <mergeCell ref="K56:L56"/>
    <mergeCell ref="N56:O56"/>
    <mergeCell ref="Q56:S56"/>
    <mergeCell ref="H61:J61"/>
    <mergeCell ref="K61:L61"/>
    <mergeCell ref="N61:O61"/>
    <mergeCell ref="Q61:S61"/>
    <mergeCell ref="H62:J62"/>
    <mergeCell ref="K62:L62"/>
    <mergeCell ref="N62:O62"/>
    <mergeCell ref="Q62:S62"/>
    <mergeCell ref="H59:J59"/>
    <mergeCell ref="K59:L59"/>
    <mergeCell ref="N59:O59"/>
    <mergeCell ref="Q59:S59"/>
    <mergeCell ref="H60:J60"/>
    <mergeCell ref="K60:L60"/>
    <mergeCell ref="N60:O60"/>
    <mergeCell ref="Q60:S60"/>
    <mergeCell ref="H65:J65"/>
    <mergeCell ref="K65:L65"/>
    <mergeCell ref="N65:O65"/>
    <mergeCell ref="Q65:S65"/>
    <mergeCell ref="B66:I66"/>
    <mergeCell ref="K66:P66"/>
    <mergeCell ref="H63:J63"/>
    <mergeCell ref="K63:L63"/>
    <mergeCell ref="N63:O63"/>
    <mergeCell ref="Q63:S63"/>
    <mergeCell ref="H64:J64"/>
    <mergeCell ref="K64:L64"/>
    <mergeCell ref="N64:O64"/>
    <mergeCell ref="Q64:S64"/>
    <mergeCell ref="B76:I76"/>
    <mergeCell ref="K76:R76"/>
    <mergeCell ref="B77:I77"/>
    <mergeCell ref="J77:J78"/>
    <mergeCell ref="K77:R78"/>
    <mergeCell ref="S77:S78"/>
    <mergeCell ref="B78:I78"/>
    <mergeCell ref="B67:I67"/>
    <mergeCell ref="K67:R67"/>
    <mergeCell ref="B68:I74"/>
    <mergeCell ref="J68:J74"/>
    <mergeCell ref="B75:I75"/>
    <mergeCell ref="K75:R75"/>
    <mergeCell ref="B82:I82"/>
    <mergeCell ref="K82:R82"/>
    <mergeCell ref="B83:C83"/>
    <mergeCell ref="D83:I83"/>
    <mergeCell ref="L83:N83"/>
    <mergeCell ref="O83:Q83"/>
    <mergeCell ref="B79:I79"/>
    <mergeCell ref="K79:R79"/>
    <mergeCell ref="B80:I80"/>
    <mergeCell ref="K80:R80"/>
    <mergeCell ref="B81:I81"/>
    <mergeCell ref="K81:R81"/>
    <mergeCell ref="B86:C86"/>
    <mergeCell ref="D86:I86"/>
    <mergeCell ref="L86:N86"/>
    <mergeCell ref="O86:Q86"/>
    <mergeCell ref="B84:C84"/>
    <mergeCell ref="D84:I84"/>
    <mergeCell ref="L84:N84"/>
    <mergeCell ref="O84:Q84"/>
    <mergeCell ref="B85:C85"/>
    <mergeCell ref="D85:I85"/>
    <mergeCell ref="L85:N85"/>
    <mergeCell ref="O85:Q85"/>
  </mergeCells>
  <printOptions horizontalCentered="1"/>
  <pageMargins left="0.78740157480314965" right="0.78740157480314965" top="0.78740157480314965" bottom="0.78740157480314965" header="0.31496062992125984" footer="0.31496062992125984"/>
  <pageSetup paperSize="5" scale="52" orientation="portrait" horizontalDpi="4294967294" verticalDpi="4294967295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Tabel 3.3</vt:lpstr>
      <vt:lpstr>Perencanaan Penganggaran dan Ev</vt:lpstr>
      <vt:lpstr>Admii Umum Perangkat Dae</vt:lpstr>
      <vt:lpstr>Admii Keuangan Perangkat Daerah</vt:lpstr>
      <vt:lpstr>Pemeliharaan Brg Milik Daerah</vt:lpstr>
      <vt:lpstr>Penyediaan jasa penunjang Pemda</vt:lpstr>
      <vt:lpstr>Pengadaan Brng Milk Daerah </vt:lpstr>
      <vt:lpstr>Peningkatan dalam pelayanan pen</vt:lpstr>
      <vt:lpstr>Pencatatan, Penatausahaan dan P</vt:lpstr>
      <vt:lpstr>Peningkatan Pelayanan Pendaftar</vt:lpstr>
      <vt:lpstr>Sosialisasi Terkait Pengelolaan</vt:lpstr>
      <vt:lpstr>Fasilitasi terkait Pengelolaan </vt:lpstr>
      <vt:lpstr>Kerjasama Pemanfaatan Data Kepe</vt:lpstr>
      <vt:lpstr>Penyediaan Data Kependudukan Ka</vt:lpstr>
      <vt:lpstr>PPDK </vt:lpstr>
      <vt:lpstr>KIE </vt:lpstr>
      <vt:lpstr>'Admii Keuangan Perangkat Daerah'!Print_Area</vt:lpstr>
      <vt:lpstr>'Admii Umum Perangkat Dae'!Print_Area</vt:lpstr>
      <vt:lpstr>'Fasilitasi terkait Pengelolaan '!Print_Area</vt:lpstr>
      <vt:lpstr>'Kerjasama Pemanfaatan Data Kepe'!Print_Area</vt:lpstr>
      <vt:lpstr>'KIE '!Print_Area</vt:lpstr>
      <vt:lpstr>'Pemeliharaan Brg Milik Daerah'!Print_Area</vt:lpstr>
      <vt:lpstr>'Pengadaan Brng Milk Daerah '!Print_Area</vt:lpstr>
      <vt:lpstr>'Peningkatan Pelayanan Pendaftar'!Print_Area</vt:lpstr>
      <vt:lpstr>'Penyediaan Data Kependudukan Ka'!Print_Area</vt:lpstr>
      <vt:lpstr>'Penyediaan jasa penunjang Pemda'!Print_Area</vt:lpstr>
      <vt:lpstr>'Perencanaan Penganggaran dan Ev'!Print_Area</vt:lpstr>
      <vt:lpstr>'PPDK '!Print_Area</vt:lpstr>
      <vt:lpstr>'Sosialisasi Terkait Pengelolaan'!Print_Area</vt:lpstr>
      <vt:lpstr>'Tabel 3.3'!Print_Area</vt:lpstr>
      <vt:lpstr>'Fasilitasi terkait Pengelolaan '!Print_Titles</vt:lpstr>
      <vt:lpstr>'Kerjasama Pemanfaatan Data Kepe'!Print_Titles</vt:lpstr>
      <vt:lpstr>'Penyediaan Data Kependudukan Ka'!Print_Titles</vt:lpstr>
      <vt:lpstr>'Sosialisasi Terkait Pengelolaan'!Print_Titles</vt:lpstr>
      <vt:lpstr>'Tabel 3.3'!Print_Titles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DELL</cp:lastModifiedBy>
  <cp:revision/>
  <cp:lastPrinted>2022-03-15T01:15:28Z</cp:lastPrinted>
  <dcterms:created xsi:type="dcterms:W3CDTF">2020-10-13T03:09:05Z</dcterms:created>
  <dcterms:modified xsi:type="dcterms:W3CDTF">2022-03-15T01:32:15Z</dcterms:modified>
  <cp:category/>
  <cp:contentStatus/>
</cp:coreProperties>
</file>